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11760" activeTab="0"/>
  </bookViews>
  <sheets>
    <sheet name="TissueScan Ovary TM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<sst xmlns="http://schemas.openxmlformats.org/spreadsheetml/2006/main" count="746" uniqueCount="265">
  <si>
    <t>Sample ID</t>
  </si>
  <si>
    <t>Case ID</t>
  </si>
  <si>
    <t>Amount (ug)</t>
  </si>
  <si>
    <t>Age</t>
  </si>
  <si>
    <t>Gender</t>
  </si>
  <si>
    <t>Sample Type</t>
  </si>
  <si>
    <t>Tissue of (Origin/Finding)</t>
  </si>
  <si>
    <t>Appearance</t>
  </si>
  <si>
    <t>Sample Pathology from Cytomyx Pathology Verification</t>
  </si>
  <si>
    <t>Case Diagnosis from Donor Institution Pathology Report</t>
  </si>
  <si>
    <t>Tumor Grade</t>
  </si>
  <si>
    <t>TNM</t>
  </si>
  <si>
    <t>Minimum Stage Grouping</t>
  </si>
  <si>
    <t>Normal</t>
  </si>
  <si>
    <t>Lesion</t>
  </si>
  <si>
    <t>Tumor</t>
  </si>
  <si>
    <t>Tumor Hypercellular Stroma</t>
  </si>
  <si>
    <t>Tumor Hypo/Acellular Stroma</t>
  </si>
  <si>
    <t>Necrosis</t>
  </si>
  <si>
    <t>Cytomyx Pathology Verification Notes</t>
  </si>
  <si>
    <t>Abstracted Pathology Report</t>
  </si>
  <si>
    <t>Tissue Image (4X)</t>
  </si>
  <si>
    <t>Tissue Image (20X)</t>
  </si>
  <si>
    <t>Within normal limits</t>
  </si>
  <si>
    <t>PA000041E3</t>
  </si>
  <si>
    <t>CU0000005619</t>
  </si>
  <si>
    <t>AP</t>
  </si>
  <si>
    <t>N/A</t>
  </si>
  <si>
    <t>Female</t>
  </si>
  <si>
    <t>Formalin fixed paraffin-embedded Tissue</t>
  </si>
  <si>
    <t>Ovary / Ovary</t>
  </si>
  <si>
    <t>Adenocarcinoma of endometrium, papillary serous</t>
  </si>
  <si>
    <t>FIGO G3: Poorly differentiated</t>
  </si>
  <si>
    <t>pT1bpN0pMX</t>
  </si>
  <si>
    <t>IB</t>
  </si>
  <si>
    <t>85% ovarian stroma, 15% hilar vessels</t>
  </si>
  <si>
    <t>Tumor of ovary, serous, borderline</t>
  </si>
  <si>
    <t>PA1547838E</t>
  </si>
  <si>
    <t>CI0000015414</t>
  </si>
  <si>
    <t>AP1</t>
  </si>
  <si>
    <t>Ovary: left / Ovary: left</t>
  </si>
  <si>
    <t>AJCC GB: Borderline malignancy</t>
  </si>
  <si>
    <t>pT1apN0pMX</t>
  </si>
  <si>
    <t>IA</t>
  </si>
  <si>
    <t>Adenocarcinoma of ovary, endometrioid</t>
  </si>
  <si>
    <t>PA15476D87</t>
  </si>
  <si>
    <t>CI0000008140</t>
  </si>
  <si>
    <t>AP2</t>
  </si>
  <si>
    <t>Ovary: right / Ovary: right</t>
  </si>
  <si>
    <t>pT2bpN0pMX</t>
  </si>
  <si>
    <t>IIB</t>
  </si>
  <si>
    <t>Adenocarcinoma of ovary, metastatic</t>
  </si>
  <si>
    <t>PA15477DA6</t>
  </si>
  <si>
    <t>CU0000005803</t>
  </si>
  <si>
    <t>BP1</t>
  </si>
  <si>
    <t>Ovary / Pelvic wall</t>
  </si>
  <si>
    <t>Not Reported</t>
  </si>
  <si>
    <t>pT3bpN0pMX</t>
  </si>
  <si>
    <t>IIIB</t>
  </si>
  <si>
    <t>PA00006A70</t>
  </si>
  <si>
    <t>CI0000008705</t>
  </si>
  <si>
    <t>BP</t>
  </si>
  <si>
    <t>Carcinoma of cervix, squamous cell</t>
  </si>
  <si>
    <t>pT1b1pN0pMX</t>
  </si>
  <si>
    <t>IB1</t>
  </si>
  <si>
    <t>95% ovarian stroma, 5% hilar vessels</t>
  </si>
  <si>
    <t>Tumor of ovary, borderline</t>
  </si>
  <si>
    <t>PA15477592</t>
  </si>
  <si>
    <t>CU0000009341</t>
  </si>
  <si>
    <t>PA15477DBB</t>
  </si>
  <si>
    <t>CU0000011739</t>
  </si>
  <si>
    <t>FIGO G1: Well differentiated</t>
  </si>
  <si>
    <t>pT2cpNXpMX</t>
  </si>
  <si>
    <t>IIC</t>
  </si>
  <si>
    <t>Adenocarcinoma of ovary, papillary serous, metastatic</t>
  </si>
  <si>
    <t>PA0F333DA4</t>
  </si>
  <si>
    <t>CI0000005939</t>
  </si>
  <si>
    <t>FP</t>
  </si>
  <si>
    <t>Ovary: bilateral / Omentum</t>
  </si>
  <si>
    <t>Adenocarcinoma of ovary, papillary serous</t>
  </si>
  <si>
    <t>pT3cpNXpMX</t>
  </si>
  <si>
    <t>IIIC</t>
  </si>
  <si>
    <t>PA000007B1</t>
  </si>
  <si>
    <t>CI0000000027</t>
  </si>
  <si>
    <t>Abscess of tissue</t>
  </si>
  <si>
    <t>Tumor of ovary, mucinous, borderline</t>
  </si>
  <si>
    <t>PA000087D5</t>
  </si>
  <si>
    <t>CU0000011198</t>
  </si>
  <si>
    <t>CP</t>
  </si>
  <si>
    <t>Tumor Stroma (Hypo/Acellular): Fibrosis</t>
  </si>
  <si>
    <t>PA0F334739</t>
  </si>
  <si>
    <t>CI0000006963</t>
  </si>
  <si>
    <t>EP</t>
  </si>
  <si>
    <t>Ovary: right / Omentum</t>
  </si>
  <si>
    <t>FIGO G2: Moderately differentiated</t>
  </si>
  <si>
    <t>pT3pNXpMX</t>
  </si>
  <si>
    <t>III</t>
  </si>
  <si>
    <t>PA1547734B</t>
  </si>
  <si>
    <t>CI0000006334</t>
  </si>
  <si>
    <t>DP1</t>
  </si>
  <si>
    <t>PA0F3351AB</t>
  </si>
  <si>
    <t>CI0000008510</t>
  </si>
  <si>
    <t>Endometriosis</t>
  </si>
  <si>
    <t>60% ovarian stroma, 40% hilar vessels; cystic follicles present</t>
  </si>
  <si>
    <t>Adenocarcinoma of ovary, mucinous</t>
  </si>
  <si>
    <t>PA15476DA0</t>
  </si>
  <si>
    <t>CI0000007291</t>
  </si>
  <si>
    <t>Adenocarcinoma of ovary, serous</t>
  </si>
  <si>
    <t>PA00001ED4</t>
  </si>
  <si>
    <t>CU0000001506</t>
  </si>
  <si>
    <t>CP1</t>
  </si>
  <si>
    <t>PA154773AB</t>
  </si>
  <si>
    <t>CI0000006962</t>
  </si>
  <si>
    <t>Ovary: bilateral / Ovary: left</t>
  </si>
  <si>
    <t>pT3cpN1pMX</t>
  </si>
  <si>
    <t>PA00006D7E</t>
  </si>
  <si>
    <t>CI0000010025</t>
  </si>
  <si>
    <t>65% ovarian stroma, 5% hilar vessels, 30% corpus luteum</t>
  </si>
  <si>
    <t>PA15477780</t>
  </si>
  <si>
    <t>CU0000011119</t>
  </si>
  <si>
    <t>CP2</t>
  </si>
  <si>
    <t>PA15476808</t>
  </si>
  <si>
    <t>CI0000006911</t>
  </si>
  <si>
    <t>Carcinoma of ovary, endometrioid</t>
  </si>
  <si>
    <t>pT3apN0pMX</t>
  </si>
  <si>
    <t>IIIA</t>
  </si>
  <si>
    <t>PA0000510E</t>
  </si>
  <si>
    <t>CI0000007195</t>
  </si>
  <si>
    <t>Ovary: bilateral / Ovary: right</t>
  </si>
  <si>
    <t>PA00008729</t>
  </si>
  <si>
    <t>CU0000011178</t>
  </si>
  <si>
    <t>Ovary: bilateral / Ovary</t>
  </si>
  <si>
    <t>PA15476F9B</t>
  </si>
  <si>
    <t>CU0000005279</t>
  </si>
  <si>
    <t>PA11B423E4</t>
  </si>
  <si>
    <t>CI0000010201</t>
  </si>
  <si>
    <t>JP</t>
  </si>
  <si>
    <t>PA15478077</t>
  </si>
  <si>
    <t>CU0000006486</t>
  </si>
  <si>
    <t>Non Tumor Structures: 90% Ovarian stroma, 10% corpus luteum</t>
  </si>
  <si>
    <t>Tumor of ovary, carcinoid, stromal</t>
  </si>
  <si>
    <t>PA15476FA0</t>
  </si>
  <si>
    <t>CI0000005707</t>
  </si>
  <si>
    <t>pT1cpN0pMX</t>
  </si>
  <si>
    <t>IC</t>
  </si>
  <si>
    <t>PA000022E4</t>
  </si>
  <si>
    <t>CI0000000476</t>
  </si>
  <si>
    <t>IP</t>
  </si>
  <si>
    <t>Carcinoma of ovary</t>
  </si>
  <si>
    <t>PA1547778B</t>
  </si>
  <si>
    <t>CU0000011140</t>
  </si>
  <si>
    <t>pT3cpN0pMX</t>
  </si>
  <si>
    <t>PA15477395</t>
  </si>
  <si>
    <t>CI0000008190</t>
  </si>
  <si>
    <t>BP2</t>
  </si>
  <si>
    <t>I</t>
  </si>
  <si>
    <t>PA15478390</t>
  </si>
  <si>
    <t>CI0000013930</t>
  </si>
  <si>
    <t>pT1cpNXpMX</t>
  </si>
  <si>
    <t>PA15478393</t>
  </si>
  <si>
    <t>CI0000013332</t>
  </si>
  <si>
    <t>KP2</t>
  </si>
  <si>
    <t>pT3bpNXpMX</t>
  </si>
  <si>
    <t>PA15477325</t>
  </si>
  <si>
    <t>CI0000008586</t>
  </si>
  <si>
    <t>Ovary / Omentum</t>
  </si>
  <si>
    <t>Tumor Stroma (Cellular): Desmoplastic reaction</t>
  </si>
  <si>
    <t>PA0000223D</t>
  </si>
  <si>
    <t>CI0000000453</t>
  </si>
  <si>
    <t>pT1apNXpMX</t>
  </si>
  <si>
    <t>PA0000008F</t>
  </si>
  <si>
    <t>CU0000000085</t>
  </si>
  <si>
    <t>Adenocarcinoma of ovary</t>
  </si>
  <si>
    <t>PA00000943</t>
  </si>
  <si>
    <t>CU0000000047</t>
  </si>
  <si>
    <t>Increased acute and chronic inflammatory infiltrate present in stromal component</t>
  </si>
  <si>
    <t>Adenocarcinoma of ovary, serous, metastatic</t>
  </si>
  <si>
    <t>PA1547839A</t>
  </si>
  <si>
    <t>CU0000005838</t>
  </si>
  <si>
    <t>MP1</t>
  </si>
  <si>
    <t>pT3apN1pMX</t>
  </si>
  <si>
    <t>Tumor of ovary, papillary serous, borderline</t>
  </si>
  <si>
    <t>PA15476FAA</t>
  </si>
  <si>
    <t>CI0000008501</t>
  </si>
  <si>
    <t>serous papillary cystic tumor of borderline malignancy</t>
  </si>
  <si>
    <t>PA000006FA</t>
  </si>
  <si>
    <t>CU0000000668</t>
  </si>
  <si>
    <t>PA00007E3C</t>
  </si>
  <si>
    <t>CU0000006906</t>
  </si>
  <si>
    <t>PA1547689C</t>
  </si>
  <si>
    <t>CU0000005664</t>
  </si>
  <si>
    <t>pT2apN1pM1</t>
  </si>
  <si>
    <t>IV</t>
  </si>
  <si>
    <t>PA00006F6A</t>
  </si>
  <si>
    <t>CI0000009464</t>
  </si>
  <si>
    <t>Adenocarcinoma of ovary, endometrioid, squamous features</t>
  </si>
  <si>
    <t>PA15477914</t>
  </si>
  <si>
    <t>CU0000011509</t>
  </si>
  <si>
    <t>PA00007A2A</t>
  </si>
  <si>
    <t>CU0000011097</t>
  </si>
  <si>
    <t>PA00008FDF</t>
  </si>
  <si>
    <t>CI7000000489</t>
  </si>
  <si>
    <t>Ovary / Colon: sigmoid</t>
  </si>
  <si>
    <t>pTXpNXpM1</t>
  </si>
  <si>
    <t>PA15476D9A</t>
  </si>
  <si>
    <t>CI0000009760</t>
  </si>
  <si>
    <t>PA00003D9C</t>
  </si>
  <si>
    <t>CI0000005047</t>
  </si>
  <si>
    <t>PA000086E3</t>
  </si>
  <si>
    <t>CU0000011168</t>
  </si>
  <si>
    <t>PA15477A09</t>
  </si>
  <si>
    <t>CU0000012806</t>
  </si>
  <si>
    <t>PP2</t>
  </si>
  <si>
    <t>Ovary / Lymph node</t>
  </si>
  <si>
    <t>pT3bpN1pM1</t>
  </si>
  <si>
    <t>ASM</t>
  </si>
  <si>
    <t>a1</t>
  </si>
  <si>
    <t>b1</t>
  </si>
  <si>
    <t>c1</t>
  </si>
  <si>
    <t>d1</t>
  </si>
  <si>
    <t>a2</t>
  </si>
  <si>
    <t>b2</t>
  </si>
  <si>
    <t>c2</t>
  </si>
  <si>
    <t>d2</t>
  </si>
  <si>
    <t>a3</t>
  </si>
  <si>
    <t>b3</t>
  </si>
  <si>
    <t>c3</t>
  </si>
  <si>
    <t>d3</t>
  </si>
  <si>
    <t>a4</t>
  </si>
  <si>
    <t>b4</t>
  </si>
  <si>
    <t>c4</t>
  </si>
  <si>
    <t>d4</t>
  </si>
  <si>
    <t>a5</t>
  </si>
  <si>
    <t>b5</t>
  </si>
  <si>
    <t>c5</t>
  </si>
  <si>
    <t>d5</t>
  </si>
  <si>
    <t>a6</t>
  </si>
  <si>
    <t>b6</t>
  </si>
  <si>
    <t>c6</t>
  </si>
  <si>
    <t>d6</t>
  </si>
  <si>
    <t>a7</t>
  </si>
  <si>
    <t>b7</t>
  </si>
  <si>
    <t>c7</t>
  </si>
  <si>
    <t>d7</t>
  </si>
  <si>
    <t>a8</t>
  </si>
  <si>
    <t>b8</t>
  </si>
  <si>
    <t>c8</t>
  </si>
  <si>
    <t>d8</t>
  </si>
  <si>
    <t>a9</t>
  </si>
  <si>
    <t>b9</t>
  </si>
  <si>
    <t>c9</t>
  </si>
  <si>
    <t>d9</t>
  </si>
  <si>
    <t>a10</t>
  </si>
  <si>
    <t>b10</t>
  </si>
  <si>
    <t>c10</t>
  </si>
  <si>
    <t>d10</t>
  </si>
  <si>
    <t>a11</t>
  </si>
  <si>
    <t>b11</t>
  </si>
  <si>
    <t>c11</t>
  </si>
  <si>
    <t>d11</t>
  </si>
  <si>
    <t>a12</t>
  </si>
  <si>
    <t>b12</t>
  </si>
  <si>
    <t>c12</t>
  </si>
  <si>
    <t>d12</t>
  </si>
  <si>
    <t>TMA Map Location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</si>
</sst>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33" borderId="0" xfId="53" applyFont="1" applyFill="1" applyAlignment="1" applyProtection="1">
      <alignment horizontal="left" wrapText="1"/>
      <protection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0" fontId="1" fillId="34" borderId="0" xfId="0" applyFont="1" applyFill="1" applyAlignment="1">
      <alignment horizontal="left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53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28125" style="1" customWidth="1"/>
    <col min="2" max="2" width="10.7109375" style="1" customWidth="1"/>
    <col min="3" max="3" width="12.7109375" style="1" customWidth="1"/>
    <col min="4" max="4" width="5.7109375" style="1" customWidth="1"/>
    <col min="5" max="5" width="8.7109375" style="1" customWidth="1"/>
    <col min="6" max="6" width="5.7109375" style="1" customWidth="1"/>
    <col min="7" max="7" width="8.7109375" style="1" customWidth="1"/>
    <col min="8" max="9" width="20.7109375" style="1" customWidth="1"/>
    <col min="10" max="10" width="12.7109375" style="1" customWidth="1"/>
    <col min="11" max="13" width="30.7109375" style="1" customWidth="1"/>
    <col min="14" max="14" width="14.7109375" style="1" customWidth="1"/>
    <col min="15" max="15" width="12.7109375" style="1" customWidth="1"/>
    <col min="16" max="18" width="7.7109375" style="1" customWidth="1"/>
    <col min="19" max="19" width="13.7109375" style="1" customWidth="1"/>
    <col min="20" max="20" width="14.7109375" style="1" customWidth="1"/>
    <col min="21" max="21" width="8.7109375" style="1" customWidth="1"/>
    <col min="22" max="22" width="36.7109375" style="1" customWidth="1"/>
    <col min="23" max="23" width="11.57421875" style="1" hidden="1" customWidth="1"/>
    <col min="24" max="24" width="11.7109375" style="1" customWidth="1"/>
    <col min="25" max="26" width="18.7109375" style="1" hidden="1" customWidth="1"/>
  </cols>
  <sheetData>
    <row r="1" spans="1:27" ht="38.25">
      <c r="A1" s="7" t="s">
        <v>264</v>
      </c>
      <c r="B1" s="2" t="s">
        <v>0</v>
      </c>
      <c r="C1" s="2" t="s">
        <v>1</v>
      </c>
      <c r="D1" s="7" t="s">
        <v>215</v>
      </c>
      <c r="E1" s="7" t="s">
        <v>2</v>
      </c>
      <c r="F1" s="7" t="s">
        <v>3</v>
      </c>
      <c r="G1" s="7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2" t="s">
        <v>19</v>
      </c>
      <c r="W1" s="2"/>
      <c r="X1" s="2" t="s">
        <v>20</v>
      </c>
      <c r="Y1" s="2" t="s">
        <v>21</v>
      </c>
      <c r="Z1" s="2" t="s">
        <v>22</v>
      </c>
      <c r="AA1" s="3"/>
    </row>
    <row r="2" spans="1:27" s="13" customFormat="1" ht="12.75">
      <c r="A2" s="10"/>
      <c r="B2" s="10"/>
      <c r="C2" s="10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1"/>
      <c r="P2" s="11"/>
      <c r="Q2" s="11"/>
      <c r="R2" s="11"/>
      <c r="S2" s="11"/>
      <c r="T2" s="11"/>
      <c r="U2" s="11"/>
      <c r="V2" s="10"/>
      <c r="W2" s="10"/>
      <c r="X2" s="10"/>
      <c r="Y2" s="10"/>
      <c r="Z2" s="10"/>
      <c r="AA2" s="12"/>
    </row>
    <row r="3" spans="1:27" ht="22.5">
      <c r="A3" s="14" t="s">
        <v>216</v>
      </c>
      <c r="B3" s="4" t="s">
        <v>24</v>
      </c>
      <c r="C3" s="4" t="s">
        <v>25</v>
      </c>
      <c r="D3" s="8" t="s">
        <v>26</v>
      </c>
      <c r="E3" s="9" t="s">
        <v>27</v>
      </c>
      <c r="F3" s="8">
        <v>70</v>
      </c>
      <c r="G3" s="8" t="s">
        <v>28</v>
      </c>
      <c r="H3" s="4" t="s">
        <v>29</v>
      </c>
      <c r="I3" s="4" t="s">
        <v>30</v>
      </c>
      <c r="J3" s="4" t="s">
        <v>13</v>
      </c>
      <c r="K3" s="4" t="s">
        <v>23</v>
      </c>
      <c r="L3" s="4" t="s">
        <v>31</v>
      </c>
      <c r="M3" s="4" t="s">
        <v>32</v>
      </c>
      <c r="N3" s="4" t="s">
        <v>33</v>
      </c>
      <c r="O3" s="8" t="s">
        <v>34</v>
      </c>
      <c r="P3" s="8">
        <v>100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4" t="s">
        <v>35</v>
      </c>
      <c r="W3" s="4" t="s">
        <v>25</v>
      </c>
      <c r="X3" s="15" t="str">
        <f>HYPERLINK("/tissue/TMA/abstracts/"&amp;W3&amp;".rtf",W3)</f>
        <v>CU0000005619</v>
      </c>
      <c r="Y3" s="5" t="str">
        <f>HYPERLINK("images\cu0000005619.ap.4x.jpg","CU0000005619.AP.4X")</f>
        <v>CU0000005619.AP.4X</v>
      </c>
      <c r="Z3" s="5" t="str">
        <f>HYPERLINK("images\cu0000005619.ap.20x.jpg","CU0000005619.AP.20X")</f>
        <v>CU0000005619.AP.20X</v>
      </c>
      <c r="AA3" s="6"/>
    </row>
    <row r="4" spans="1:27" ht="22.5">
      <c r="A4" s="14" t="s">
        <v>217</v>
      </c>
      <c r="B4" s="4" t="s">
        <v>37</v>
      </c>
      <c r="C4" s="4" t="s">
        <v>38</v>
      </c>
      <c r="D4" s="8" t="s">
        <v>39</v>
      </c>
      <c r="E4" s="9" t="s">
        <v>27</v>
      </c>
      <c r="F4" s="8">
        <v>42</v>
      </c>
      <c r="G4" s="8" t="s">
        <v>28</v>
      </c>
      <c r="H4" s="4" t="s">
        <v>29</v>
      </c>
      <c r="I4" s="4" t="s">
        <v>40</v>
      </c>
      <c r="J4" s="4" t="s">
        <v>15</v>
      </c>
      <c r="K4" s="4" t="s">
        <v>36</v>
      </c>
      <c r="L4" s="4" t="s">
        <v>36</v>
      </c>
      <c r="M4" s="4" t="s">
        <v>41</v>
      </c>
      <c r="N4" s="4" t="s">
        <v>42</v>
      </c>
      <c r="O4" s="8" t="s">
        <v>43</v>
      </c>
      <c r="P4" s="8">
        <v>20</v>
      </c>
      <c r="Q4" s="8">
        <v>0</v>
      </c>
      <c r="R4" s="8">
        <v>60</v>
      </c>
      <c r="S4" s="8">
        <v>20</v>
      </c>
      <c r="T4" s="8">
        <v>0</v>
      </c>
      <c r="U4" s="8">
        <v>0</v>
      </c>
      <c r="V4" s="4"/>
      <c r="W4" s="4" t="s">
        <v>38</v>
      </c>
      <c r="X4" s="15" t="str">
        <f aca="true" t="shared" si="0" ref="X4:X50">HYPERLINK("/tissue/TMA/abstracts/"&amp;W4&amp;".rtf",W4)</f>
        <v>CI0000015414</v>
      </c>
      <c r="Y4" s="5" t="str">
        <f>HYPERLINK("images\ci0000015414.ap1.4x.jpg","CI0000015414.AP1.4X")</f>
        <v>CI0000015414.AP1.4X</v>
      </c>
      <c r="Z4" s="5" t="str">
        <f>HYPERLINK("images\ci0000015414.ap1.20x.jpg","CI0000015414.AP1.20X")</f>
        <v>CI0000015414.AP1.20X</v>
      </c>
      <c r="AA4" s="6"/>
    </row>
    <row r="5" spans="1:27" ht="22.5">
      <c r="A5" s="14" t="s">
        <v>218</v>
      </c>
      <c r="B5" s="4" t="s">
        <v>45</v>
      </c>
      <c r="C5" s="4" t="s">
        <v>46</v>
      </c>
      <c r="D5" s="8" t="s">
        <v>47</v>
      </c>
      <c r="E5" s="9" t="s">
        <v>27</v>
      </c>
      <c r="F5" s="8">
        <v>80</v>
      </c>
      <c r="G5" s="8" t="s">
        <v>28</v>
      </c>
      <c r="H5" s="4" t="s">
        <v>29</v>
      </c>
      <c r="I5" s="4" t="s">
        <v>48</v>
      </c>
      <c r="J5" s="4" t="s">
        <v>15</v>
      </c>
      <c r="K5" s="4" t="s">
        <v>44</v>
      </c>
      <c r="L5" s="4" t="s">
        <v>44</v>
      </c>
      <c r="M5" s="4" t="s">
        <v>32</v>
      </c>
      <c r="N5" s="4" t="s">
        <v>49</v>
      </c>
      <c r="O5" s="8" t="s">
        <v>50</v>
      </c>
      <c r="P5" s="8">
        <v>0</v>
      </c>
      <c r="Q5" s="8">
        <v>0</v>
      </c>
      <c r="R5" s="8">
        <v>80</v>
      </c>
      <c r="S5" s="8">
        <v>10</v>
      </c>
      <c r="T5" s="8">
        <v>0</v>
      </c>
      <c r="U5" s="8">
        <v>10</v>
      </c>
      <c r="V5" s="4"/>
      <c r="W5" s="4" t="s">
        <v>46</v>
      </c>
      <c r="X5" s="15" t="str">
        <f t="shared" si="0"/>
        <v>CI0000008140</v>
      </c>
      <c r="Y5" s="5" t="str">
        <f>HYPERLINK("images\ci0000008140.ap2.4x.jpg","CI0000008140.AP2.4X")</f>
        <v>CI0000008140.AP2.4X</v>
      </c>
      <c r="Z5" s="5" t="str">
        <f>HYPERLINK("images\ci0000008140.ap2.20x.jpg","CI0000008140.AP2.20X")</f>
        <v>CI0000008140.AP2.20X</v>
      </c>
      <c r="AA5" s="6"/>
    </row>
    <row r="6" spans="1:27" ht="22.5">
      <c r="A6" s="14" t="s">
        <v>219</v>
      </c>
      <c r="B6" s="4" t="s">
        <v>52</v>
      </c>
      <c r="C6" s="4" t="s">
        <v>53</v>
      </c>
      <c r="D6" s="8" t="s">
        <v>54</v>
      </c>
      <c r="E6" s="9" t="s">
        <v>27</v>
      </c>
      <c r="F6" s="8">
        <v>52</v>
      </c>
      <c r="G6" s="8" t="s">
        <v>28</v>
      </c>
      <c r="H6" s="4" t="s">
        <v>29</v>
      </c>
      <c r="I6" s="4" t="s">
        <v>55</v>
      </c>
      <c r="J6" s="4" t="s">
        <v>15</v>
      </c>
      <c r="K6" s="4" t="s">
        <v>51</v>
      </c>
      <c r="L6" s="4" t="s">
        <v>51</v>
      </c>
      <c r="M6" s="4" t="s">
        <v>56</v>
      </c>
      <c r="N6" s="4" t="s">
        <v>57</v>
      </c>
      <c r="O6" s="8" t="s">
        <v>58</v>
      </c>
      <c r="P6" s="8">
        <v>0</v>
      </c>
      <c r="Q6" s="8">
        <v>0</v>
      </c>
      <c r="R6" s="8">
        <v>70</v>
      </c>
      <c r="S6" s="8">
        <v>15</v>
      </c>
      <c r="T6" s="8">
        <v>0</v>
      </c>
      <c r="U6" s="8">
        <v>15</v>
      </c>
      <c r="V6" s="4"/>
      <c r="W6" s="4" t="s">
        <v>53</v>
      </c>
      <c r="X6" s="15" t="str">
        <f t="shared" si="0"/>
        <v>CU0000005803</v>
      </c>
      <c r="Y6" s="5" t="str">
        <f>HYPERLINK("images\cu0000005803.bp1.4x.jpg","CU0000005803.BP1.4X")</f>
        <v>CU0000005803.BP1.4X</v>
      </c>
      <c r="Z6" s="5" t="str">
        <f>HYPERLINK("images\cu0000005803.bp1.20x.jpg","CU0000005803.BP1.20X")</f>
        <v>CU0000005803.BP1.20X</v>
      </c>
      <c r="AA6" s="6"/>
    </row>
    <row r="7" spans="1:27" ht="22.5">
      <c r="A7" s="14" t="s">
        <v>220</v>
      </c>
      <c r="B7" s="4" t="s">
        <v>59</v>
      </c>
      <c r="C7" s="4" t="s">
        <v>60</v>
      </c>
      <c r="D7" s="8" t="s">
        <v>61</v>
      </c>
      <c r="E7" s="9" t="s">
        <v>27</v>
      </c>
      <c r="F7" s="8">
        <v>37</v>
      </c>
      <c r="G7" s="8" t="s">
        <v>28</v>
      </c>
      <c r="H7" s="4" t="s">
        <v>29</v>
      </c>
      <c r="I7" s="4" t="s">
        <v>30</v>
      </c>
      <c r="J7" s="4" t="s">
        <v>13</v>
      </c>
      <c r="K7" s="4" t="s">
        <v>23</v>
      </c>
      <c r="L7" s="4" t="s">
        <v>62</v>
      </c>
      <c r="M7" s="4" t="s">
        <v>32</v>
      </c>
      <c r="N7" s="4" t="s">
        <v>63</v>
      </c>
      <c r="O7" s="8" t="s">
        <v>64</v>
      </c>
      <c r="P7" s="8">
        <v>100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4" t="s">
        <v>65</v>
      </c>
      <c r="W7" s="4" t="s">
        <v>60</v>
      </c>
      <c r="X7" s="15" t="str">
        <f t="shared" si="0"/>
        <v>CI0000008705</v>
      </c>
      <c r="Y7" s="5" t="str">
        <f>HYPERLINK("images\ci0000008705.bp.4x.jpg","CI0000008705.BP.4X")</f>
        <v>CI0000008705.BP.4X</v>
      </c>
      <c r="Z7" s="5" t="str">
        <f>HYPERLINK("images\ci0000008705.bp.20x.jpg","CI0000008705.BP.20X")</f>
        <v>CI0000008705.BP.20X</v>
      </c>
      <c r="AA7" s="6"/>
    </row>
    <row r="8" spans="1:27" ht="22.5">
      <c r="A8" s="14" t="s">
        <v>221</v>
      </c>
      <c r="B8" s="4" t="s">
        <v>67</v>
      </c>
      <c r="C8" s="4" t="s">
        <v>68</v>
      </c>
      <c r="D8" s="8" t="s">
        <v>39</v>
      </c>
      <c r="E8" s="9" t="s">
        <v>27</v>
      </c>
      <c r="F8" s="8">
        <v>29</v>
      </c>
      <c r="G8" s="8" t="s">
        <v>28</v>
      </c>
      <c r="H8" s="4" t="s">
        <v>29</v>
      </c>
      <c r="I8" s="4" t="s">
        <v>48</v>
      </c>
      <c r="J8" s="4" t="s">
        <v>15</v>
      </c>
      <c r="K8" s="4" t="s">
        <v>66</v>
      </c>
      <c r="L8" s="4" t="s">
        <v>66</v>
      </c>
      <c r="M8" s="4" t="s">
        <v>41</v>
      </c>
      <c r="N8" s="4" t="s">
        <v>42</v>
      </c>
      <c r="O8" s="8" t="s">
        <v>43</v>
      </c>
      <c r="P8" s="8">
        <v>0</v>
      </c>
      <c r="Q8" s="8">
        <v>0</v>
      </c>
      <c r="R8" s="8">
        <v>80</v>
      </c>
      <c r="S8" s="8">
        <v>20</v>
      </c>
      <c r="T8" s="8">
        <v>0</v>
      </c>
      <c r="U8" s="8">
        <v>0</v>
      </c>
      <c r="V8" s="4"/>
      <c r="W8" s="4" t="s">
        <v>68</v>
      </c>
      <c r="X8" s="15" t="str">
        <f t="shared" si="0"/>
        <v>CU0000009341</v>
      </c>
      <c r="Y8" s="5" t="str">
        <f>HYPERLINK("images\cu0000009341.ap1.4x.jpg","CU0000009341.AP1.4X")</f>
        <v>CU0000009341.AP1.4X</v>
      </c>
      <c r="Z8" s="5" t="str">
        <f>HYPERLINK("images\cu0000009341.ap1.20x.jpg","CU0000009341.AP1.20X")</f>
        <v>CU0000009341.AP1.20X</v>
      </c>
      <c r="AA8" s="6"/>
    </row>
    <row r="9" spans="1:27" ht="22.5">
      <c r="A9" s="14" t="s">
        <v>222</v>
      </c>
      <c r="B9" s="4" t="s">
        <v>69</v>
      </c>
      <c r="C9" s="4" t="s">
        <v>70</v>
      </c>
      <c r="D9" s="8" t="s">
        <v>39</v>
      </c>
      <c r="E9" s="9" t="s">
        <v>27</v>
      </c>
      <c r="F9" s="8">
        <v>59</v>
      </c>
      <c r="G9" s="8" t="s">
        <v>28</v>
      </c>
      <c r="H9" s="4" t="s">
        <v>29</v>
      </c>
      <c r="I9" s="4" t="s">
        <v>48</v>
      </c>
      <c r="J9" s="4" t="s">
        <v>15</v>
      </c>
      <c r="K9" s="4" t="s">
        <v>44</v>
      </c>
      <c r="L9" s="4" t="s">
        <v>44</v>
      </c>
      <c r="M9" s="4" t="s">
        <v>71</v>
      </c>
      <c r="N9" s="4" t="s">
        <v>72</v>
      </c>
      <c r="O9" s="8" t="s">
        <v>73</v>
      </c>
      <c r="P9" s="8">
        <v>0</v>
      </c>
      <c r="Q9" s="8">
        <v>0</v>
      </c>
      <c r="R9" s="8">
        <v>80</v>
      </c>
      <c r="S9" s="8">
        <v>20</v>
      </c>
      <c r="T9" s="8">
        <v>0</v>
      </c>
      <c r="U9" s="8">
        <v>0</v>
      </c>
      <c r="V9" s="4"/>
      <c r="W9" s="4" t="s">
        <v>70</v>
      </c>
      <c r="X9" s="15" t="str">
        <f t="shared" si="0"/>
        <v>CU0000011739</v>
      </c>
      <c r="Y9" s="5" t="str">
        <f>HYPERLINK("images\cu0000011739.ap1.4x.jpg","CU0000011739.AP1.4X")</f>
        <v>CU0000011739.AP1.4X</v>
      </c>
      <c r="Z9" s="5" t="str">
        <f>HYPERLINK("images\cu0000011739.ap1.20x.jpg","CU0000011739.AP1.20X")</f>
        <v>CU0000011739.AP1.20X</v>
      </c>
      <c r="AA9" s="6"/>
    </row>
    <row r="10" spans="1:27" ht="22.5">
      <c r="A10" s="14" t="s">
        <v>223</v>
      </c>
      <c r="B10" s="4" t="s">
        <v>75</v>
      </c>
      <c r="C10" s="4" t="s">
        <v>76</v>
      </c>
      <c r="D10" s="8" t="s">
        <v>77</v>
      </c>
      <c r="E10" s="9" t="s">
        <v>27</v>
      </c>
      <c r="F10" s="8">
        <v>86</v>
      </c>
      <c r="G10" s="8" t="s">
        <v>28</v>
      </c>
      <c r="H10" s="4" t="s">
        <v>29</v>
      </c>
      <c r="I10" s="4" t="s">
        <v>78</v>
      </c>
      <c r="J10" s="4" t="s">
        <v>15</v>
      </c>
      <c r="K10" s="4" t="s">
        <v>74</v>
      </c>
      <c r="L10" s="4" t="s">
        <v>79</v>
      </c>
      <c r="M10" s="4" t="s">
        <v>71</v>
      </c>
      <c r="N10" s="4" t="s">
        <v>80</v>
      </c>
      <c r="O10" s="8" t="s">
        <v>81</v>
      </c>
      <c r="P10" s="8">
        <v>10</v>
      </c>
      <c r="Q10" s="8">
        <v>0</v>
      </c>
      <c r="R10" s="8">
        <v>80</v>
      </c>
      <c r="S10" s="8">
        <v>0</v>
      </c>
      <c r="T10" s="8">
        <v>7</v>
      </c>
      <c r="U10" s="8">
        <v>3</v>
      </c>
      <c r="V10" s="4"/>
      <c r="W10" s="4" t="s">
        <v>76</v>
      </c>
      <c r="X10" s="15" t="str">
        <f t="shared" si="0"/>
        <v>CI0000005939</v>
      </c>
      <c r="Y10" s="5" t="str">
        <f>HYPERLINK("images\ci0000005939.fp.4x.jpg","CI0000005939.FP.4X")</f>
        <v>CI0000005939.FP.4X</v>
      </c>
      <c r="Z10" s="5" t="str">
        <f>HYPERLINK("images\ci0000005939.fp.20x.jpg","CI0000005939.FP.20X")</f>
        <v>CI0000005939.FP.20X</v>
      </c>
      <c r="AA10" s="6"/>
    </row>
    <row r="11" spans="1:27" ht="22.5">
      <c r="A11" s="14" t="s">
        <v>224</v>
      </c>
      <c r="B11" s="4" t="s">
        <v>82</v>
      </c>
      <c r="C11" s="4" t="s">
        <v>83</v>
      </c>
      <c r="D11" s="8" t="s">
        <v>61</v>
      </c>
      <c r="E11" s="9" t="s">
        <v>27</v>
      </c>
      <c r="F11" s="8">
        <v>23</v>
      </c>
      <c r="G11" s="8" t="s">
        <v>28</v>
      </c>
      <c r="H11" s="4" t="s">
        <v>29</v>
      </c>
      <c r="I11" s="4" t="s">
        <v>40</v>
      </c>
      <c r="J11" s="4" t="s">
        <v>13</v>
      </c>
      <c r="K11" s="4" t="s">
        <v>23</v>
      </c>
      <c r="L11" s="4" t="s">
        <v>84</v>
      </c>
      <c r="M11" s="4"/>
      <c r="N11" s="4" t="s">
        <v>56</v>
      </c>
      <c r="O11" s="8"/>
      <c r="P11" s="8">
        <v>100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4"/>
      <c r="W11" s="4" t="s">
        <v>83</v>
      </c>
      <c r="X11" s="15" t="str">
        <f t="shared" si="0"/>
        <v>CI0000000027</v>
      </c>
      <c r="Y11" s="5" t="str">
        <f>HYPERLINK("images\ci0000000027.bp.4x.jpg","CI0000000027.BP.4X")</f>
        <v>CI0000000027.BP.4X</v>
      </c>
      <c r="Z11" s="5" t="str">
        <f>HYPERLINK("images\ci0000000027.bp.20x.jpg","CI0000000027.BP.20X")</f>
        <v>CI0000000027.BP.20X</v>
      </c>
      <c r="AA11" s="6"/>
    </row>
    <row r="12" spans="1:27" ht="22.5">
      <c r="A12" s="14" t="s">
        <v>225</v>
      </c>
      <c r="B12" s="4" t="s">
        <v>86</v>
      </c>
      <c r="C12" s="4" t="s">
        <v>87</v>
      </c>
      <c r="D12" s="8" t="s">
        <v>88</v>
      </c>
      <c r="E12" s="9" t="s">
        <v>27</v>
      </c>
      <c r="F12" s="8">
        <v>30</v>
      </c>
      <c r="G12" s="8" t="s">
        <v>28</v>
      </c>
      <c r="H12" s="4" t="s">
        <v>29</v>
      </c>
      <c r="I12" s="4" t="s">
        <v>40</v>
      </c>
      <c r="J12" s="4" t="s">
        <v>15</v>
      </c>
      <c r="K12" s="4" t="s">
        <v>85</v>
      </c>
      <c r="L12" s="4" t="s">
        <v>85</v>
      </c>
      <c r="M12" s="4" t="s">
        <v>41</v>
      </c>
      <c r="N12" s="4" t="s">
        <v>42</v>
      </c>
      <c r="O12" s="8" t="s">
        <v>43</v>
      </c>
      <c r="P12" s="8">
        <v>0</v>
      </c>
      <c r="Q12" s="8">
        <v>0</v>
      </c>
      <c r="R12" s="8">
        <v>70</v>
      </c>
      <c r="S12" s="8">
        <v>0</v>
      </c>
      <c r="T12" s="8">
        <v>25</v>
      </c>
      <c r="U12" s="8">
        <v>5</v>
      </c>
      <c r="V12" s="4" t="s">
        <v>89</v>
      </c>
      <c r="W12" s="4" t="s">
        <v>87</v>
      </c>
      <c r="X12" s="15" t="str">
        <f t="shared" si="0"/>
        <v>CU0000011198</v>
      </c>
      <c r="Y12" s="5" t="str">
        <f>HYPERLINK("images\cu0000011198.cp.4x.jpg","CU0000011198.CP.4X")</f>
        <v>CU0000011198.CP.4X</v>
      </c>
      <c r="Z12" s="5" t="str">
        <f>HYPERLINK("images\cu0000011198.cp.20x.jpg","CU0000011198.CP.20X")</f>
        <v>CU0000011198.CP.20X</v>
      </c>
      <c r="AA12" s="6"/>
    </row>
    <row r="13" spans="1:27" ht="22.5">
      <c r="A13" s="14" t="s">
        <v>226</v>
      </c>
      <c r="B13" s="4" t="s">
        <v>90</v>
      </c>
      <c r="C13" s="4" t="s">
        <v>91</v>
      </c>
      <c r="D13" s="8" t="s">
        <v>92</v>
      </c>
      <c r="E13" s="9" t="s">
        <v>27</v>
      </c>
      <c r="F13" s="8">
        <v>69</v>
      </c>
      <c r="G13" s="8" t="s">
        <v>28</v>
      </c>
      <c r="H13" s="4" t="s">
        <v>29</v>
      </c>
      <c r="I13" s="4" t="s">
        <v>93</v>
      </c>
      <c r="J13" s="4" t="s">
        <v>15</v>
      </c>
      <c r="K13" s="4" t="s">
        <v>74</v>
      </c>
      <c r="L13" s="4" t="s">
        <v>79</v>
      </c>
      <c r="M13" s="4" t="s">
        <v>94</v>
      </c>
      <c r="N13" s="4" t="s">
        <v>95</v>
      </c>
      <c r="O13" s="8" t="s">
        <v>96</v>
      </c>
      <c r="P13" s="8">
        <v>5</v>
      </c>
      <c r="Q13" s="8">
        <v>0</v>
      </c>
      <c r="R13" s="8">
        <v>90</v>
      </c>
      <c r="S13" s="8">
        <v>5</v>
      </c>
      <c r="T13" s="8">
        <v>0</v>
      </c>
      <c r="U13" s="8">
        <v>0</v>
      </c>
      <c r="V13" s="4"/>
      <c r="W13" s="4" t="s">
        <v>91</v>
      </c>
      <c r="X13" s="15" t="str">
        <f t="shared" si="0"/>
        <v>CI0000006963</v>
      </c>
      <c r="Y13" s="5" t="str">
        <f>HYPERLINK("images\ci0000006963.ep.4x.jpg","CI0000006963.EP.4X")</f>
        <v>CI0000006963.EP.4X</v>
      </c>
      <c r="Z13" s="5" t="str">
        <f>HYPERLINK("images\ci0000006963.ep.20x.jpg","CI0000006963.EP.20X")</f>
        <v>CI0000006963.EP.20X</v>
      </c>
      <c r="AA13" s="6"/>
    </row>
    <row r="14" spans="1:27" ht="22.5">
      <c r="A14" s="14" t="s">
        <v>227</v>
      </c>
      <c r="B14" s="4" t="s">
        <v>97</v>
      </c>
      <c r="C14" s="4" t="s">
        <v>98</v>
      </c>
      <c r="D14" s="8" t="s">
        <v>99</v>
      </c>
      <c r="E14" s="9" t="s">
        <v>27</v>
      </c>
      <c r="F14" s="8">
        <v>74</v>
      </c>
      <c r="G14" s="8" t="s">
        <v>28</v>
      </c>
      <c r="H14" s="4" t="s">
        <v>29</v>
      </c>
      <c r="I14" s="4" t="s">
        <v>48</v>
      </c>
      <c r="J14" s="4" t="s">
        <v>15</v>
      </c>
      <c r="K14" s="4" t="s">
        <v>79</v>
      </c>
      <c r="L14" s="4" t="s">
        <v>79</v>
      </c>
      <c r="M14" s="4" t="s">
        <v>32</v>
      </c>
      <c r="N14" s="4" t="s">
        <v>80</v>
      </c>
      <c r="O14" s="8" t="s">
        <v>81</v>
      </c>
      <c r="P14" s="8">
        <v>0</v>
      </c>
      <c r="Q14" s="8">
        <v>0</v>
      </c>
      <c r="R14" s="8">
        <v>85</v>
      </c>
      <c r="S14" s="8">
        <v>15</v>
      </c>
      <c r="T14" s="8">
        <v>0</v>
      </c>
      <c r="U14" s="8">
        <v>0</v>
      </c>
      <c r="V14" s="4"/>
      <c r="W14" s="4" t="s">
        <v>98</v>
      </c>
      <c r="X14" s="15" t="str">
        <f t="shared" si="0"/>
        <v>CI0000006334</v>
      </c>
      <c r="Y14" s="5" t="str">
        <f>HYPERLINK("images\ci0000006334.dp1.4x.jpg","CI0000006334.DP1.4X")</f>
        <v>CI0000006334.DP1.4X</v>
      </c>
      <c r="Z14" s="5" t="str">
        <f>HYPERLINK("images\ci0000006334.dp1.20x.jpg","CI0000006334.DP1.20X")</f>
        <v>CI0000006334.DP1.20X</v>
      </c>
      <c r="AA14" s="6"/>
    </row>
    <row r="15" spans="1:27" ht="22.5">
      <c r="A15" s="14" t="s">
        <v>228</v>
      </c>
      <c r="B15" s="4" t="s">
        <v>100</v>
      </c>
      <c r="C15" s="4" t="s">
        <v>101</v>
      </c>
      <c r="D15" s="8" t="s">
        <v>77</v>
      </c>
      <c r="E15" s="9" t="s">
        <v>27</v>
      </c>
      <c r="F15" s="8">
        <v>42</v>
      </c>
      <c r="G15" s="8" t="s">
        <v>28</v>
      </c>
      <c r="H15" s="4" t="s">
        <v>29</v>
      </c>
      <c r="I15" s="4" t="s">
        <v>30</v>
      </c>
      <c r="J15" s="4" t="s">
        <v>13</v>
      </c>
      <c r="K15" s="4" t="s">
        <v>23</v>
      </c>
      <c r="L15" s="4" t="s">
        <v>102</v>
      </c>
      <c r="M15" s="4"/>
      <c r="N15" s="4" t="s">
        <v>56</v>
      </c>
      <c r="O15" s="8"/>
      <c r="P15" s="8">
        <v>100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4" t="s">
        <v>103</v>
      </c>
      <c r="W15" s="4" t="s">
        <v>101</v>
      </c>
      <c r="X15" s="15" t="str">
        <f t="shared" si="0"/>
        <v>CI0000008510</v>
      </c>
      <c r="Y15" s="5" t="str">
        <f>HYPERLINK("images\ci0000008510.fp.4x.jpg","CI0000008510.FP.4X")</f>
        <v>CI0000008510.FP.4X</v>
      </c>
      <c r="Z15" s="5" t="str">
        <f>HYPERLINK("images\ci0000008510.fp.20x.jpg","CI0000008510.FP.20X")</f>
        <v>CI0000008510.FP.20X</v>
      </c>
      <c r="AA15" s="6"/>
    </row>
    <row r="16" spans="1:27" ht="22.5">
      <c r="A16" s="14" t="s">
        <v>229</v>
      </c>
      <c r="B16" s="4" t="s">
        <v>105</v>
      </c>
      <c r="C16" s="4" t="s">
        <v>106</v>
      </c>
      <c r="D16" s="8" t="s">
        <v>39</v>
      </c>
      <c r="E16" s="9" t="s">
        <v>27</v>
      </c>
      <c r="F16" s="8">
        <v>63</v>
      </c>
      <c r="G16" s="8" t="s">
        <v>28</v>
      </c>
      <c r="H16" s="4" t="s">
        <v>29</v>
      </c>
      <c r="I16" s="4" t="s">
        <v>48</v>
      </c>
      <c r="J16" s="4" t="s">
        <v>15</v>
      </c>
      <c r="K16" s="4" t="s">
        <v>104</v>
      </c>
      <c r="L16" s="4" t="s">
        <v>104</v>
      </c>
      <c r="M16" s="4" t="s">
        <v>32</v>
      </c>
      <c r="N16" s="4" t="s">
        <v>33</v>
      </c>
      <c r="O16" s="8" t="s">
        <v>34</v>
      </c>
      <c r="P16" s="8">
        <v>0</v>
      </c>
      <c r="Q16" s="8">
        <v>0</v>
      </c>
      <c r="R16" s="8">
        <v>85</v>
      </c>
      <c r="S16" s="8">
        <v>15</v>
      </c>
      <c r="T16" s="8">
        <v>0</v>
      </c>
      <c r="U16" s="8">
        <v>0</v>
      </c>
      <c r="V16" s="4"/>
      <c r="W16" s="4" t="s">
        <v>106</v>
      </c>
      <c r="X16" s="15" t="str">
        <f t="shared" si="0"/>
        <v>CI0000007291</v>
      </c>
      <c r="Y16" s="5" t="str">
        <f>HYPERLINK("images\ci0000007291.ap1.4x.jpg","CI0000007291.AP1.4X")</f>
        <v>CI0000007291.AP1.4X</v>
      </c>
      <c r="Z16" s="5" t="str">
        <f>HYPERLINK("images\ci0000007291.ap1.20x.jpg","CI0000007291.AP1.20X")</f>
        <v>CI0000007291.AP1.20X</v>
      </c>
      <c r="AA16" s="6"/>
    </row>
    <row r="17" spans="1:27" ht="22.5">
      <c r="A17" s="14" t="s">
        <v>230</v>
      </c>
      <c r="B17" s="4" t="s">
        <v>108</v>
      </c>
      <c r="C17" s="4" t="s">
        <v>109</v>
      </c>
      <c r="D17" s="8" t="s">
        <v>110</v>
      </c>
      <c r="E17" s="9" t="s">
        <v>27</v>
      </c>
      <c r="F17" s="8">
        <v>56</v>
      </c>
      <c r="G17" s="8" t="s">
        <v>28</v>
      </c>
      <c r="H17" s="4" t="s">
        <v>29</v>
      </c>
      <c r="I17" s="4" t="s">
        <v>48</v>
      </c>
      <c r="J17" s="4" t="s">
        <v>15</v>
      </c>
      <c r="K17" s="4" t="s">
        <v>107</v>
      </c>
      <c r="L17" s="4" t="s">
        <v>107</v>
      </c>
      <c r="M17" s="4" t="s">
        <v>32</v>
      </c>
      <c r="N17" s="4" t="s">
        <v>95</v>
      </c>
      <c r="O17" s="8" t="s">
        <v>96</v>
      </c>
      <c r="P17" s="8">
        <v>0</v>
      </c>
      <c r="Q17" s="8">
        <v>0</v>
      </c>
      <c r="R17" s="8">
        <v>50</v>
      </c>
      <c r="S17" s="8">
        <v>0</v>
      </c>
      <c r="T17" s="8">
        <v>0</v>
      </c>
      <c r="U17" s="8">
        <v>50</v>
      </c>
      <c r="V17" s="4"/>
      <c r="W17" s="4" t="s">
        <v>109</v>
      </c>
      <c r="X17" s="15" t="str">
        <f t="shared" si="0"/>
        <v>CU0000001506</v>
      </c>
      <c r="Y17" s="5" t="str">
        <f>HYPERLINK("images\cu0000001506.cp1.4x.jpg","CU0000001506.CP1.4X")</f>
        <v>CU0000001506.CP1.4X</v>
      </c>
      <c r="Z17" s="5" t="str">
        <f>HYPERLINK("images\cu0000001506.cp1.20x.jpg","CU0000001506.CP1.20X")</f>
        <v>CU0000001506.CP1.20X</v>
      </c>
      <c r="AA17" s="6"/>
    </row>
    <row r="18" spans="1:27" ht="22.5">
      <c r="A18" s="14" t="s">
        <v>231</v>
      </c>
      <c r="B18" s="4" t="s">
        <v>111</v>
      </c>
      <c r="C18" s="4" t="s">
        <v>112</v>
      </c>
      <c r="D18" s="8" t="s">
        <v>54</v>
      </c>
      <c r="E18" s="9" t="s">
        <v>27</v>
      </c>
      <c r="F18" s="8">
        <v>77</v>
      </c>
      <c r="G18" s="8" t="s">
        <v>28</v>
      </c>
      <c r="H18" s="4" t="s">
        <v>29</v>
      </c>
      <c r="I18" s="4" t="s">
        <v>113</v>
      </c>
      <c r="J18" s="4" t="s">
        <v>15</v>
      </c>
      <c r="K18" s="4" t="s">
        <v>79</v>
      </c>
      <c r="L18" s="4" t="s">
        <v>79</v>
      </c>
      <c r="M18" s="4" t="s">
        <v>32</v>
      </c>
      <c r="N18" s="4" t="s">
        <v>114</v>
      </c>
      <c r="O18" s="8" t="s">
        <v>81</v>
      </c>
      <c r="P18" s="8">
        <v>0</v>
      </c>
      <c r="Q18" s="8">
        <v>0</v>
      </c>
      <c r="R18" s="8">
        <v>85</v>
      </c>
      <c r="S18" s="8">
        <v>5</v>
      </c>
      <c r="T18" s="8">
        <v>5</v>
      </c>
      <c r="U18" s="8">
        <v>5</v>
      </c>
      <c r="V18" s="4"/>
      <c r="W18" s="4" t="s">
        <v>112</v>
      </c>
      <c r="X18" s="15" t="str">
        <f t="shared" si="0"/>
        <v>CI0000006962</v>
      </c>
      <c r="Y18" s="5" t="str">
        <f>HYPERLINK("images\ci0000006962.bp1.4x.jpg","CI0000006962.BP1.4X")</f>
        <v>CI0000006962.BP1.4X</v>
      </c>
      <c r="Z18" s="5" t="str">
        <f>HYPERLINK("images\ci0000006962.bp1.20x.jpg","CI0000006962.BP1.20X")</f>
        <v>CI0000006962.BP1.20X</v>
      </c>
      <c r="AA18" s="6"/>
    </row>
    <row r="19" spans="1:27" ht="22.5">
      <c r="A19" s="14" t="s">
        <v>232</v>
      </c>
      <c r="B19" s="4" t="s">
        <v>115</v>
      </c>
      <c r="C19" s="4" t="s">
        <v>116</v>
      </c>
      <c r="D19" s="8" t="s">
        <v>26</v>
      </c>
      <c r="E19" s="9" t="s">
        <v>27</v>
      </c>
      <c r="F19" s="8">
        <v>31</v>
      </c>
      <c r="G19" s="8" t="s">
        <v>28</v>
      </c>
      <c r="H19" s="4" t="s">
        <v>29</v>
      </c>
      <c r="I19" s="4" t="s">
        <v>48</v>
      </c>
      <c r="J19" s="4" t="s">
        <v>13</v>
      </c>
      <c r="K19" s="4" t="s">
        <v>23</v>
      </c>
      <c r="L19" s="4" t="s">
        <v>102</v>
      </c>
      <c r="M19" s="4"/>
      <c r="N19" s="4" t="s">
        <v>56</v>
      </c>
      <c r="O19" s="8"/>
      <c r="P19" s="8">
        <v>100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4" t="s">
        <v>117</v>
      </c>
      <c r="W19" s="4" t="s">
        <v>116</v>
      </c>
      <c r="X19" s="15" t="str">
        <f t="shared" si="0"/>
        <v>CI0000010025</v>
      </c>
      <c r="Y19" s="5" t="str">
        <f>HYPERLINK("images\ci0000010025.ap.4x.jpg","CI0000010025.AP.4X")</f>
        <v>CI0000010025.AP.4X</v>
      </c>
      <c r="Z19" s="5" t="str">
        <f>HYPERLINK("images\ci0000010025.ap.20x.jpg","CI0000010025.AP.20X")</f>
        <v>CI0000010025.AP.20X</v>
      </c>
      <c r="AA19" s="6"/>
    </row>
    <row r="20" spans="1:27" ht="22.5">
      <c r="A20" s="14" t="s">
        <v>233</v>
      </c>
      <c r="B20" s="4" t="s">
        <v>118</v>
      </c>
      <c r="C20" s="4" t="s">
        <v>119</v>
      </c>
      <c r="D20" s="8" t="s">
        <v>120</v>
      </c>
      <c r="E20" s="9" t="s">
        <v>27</v>
      </c>
      <c r="F20" s="8">
        <v>52</v>
      </c>
      <c r="G20" s="8" t="s">
        <v>28</v>
      </c>
      <c r="H20" s="4" t="s">
        <v>29</v>
      </c>
      <c r="I20" s="4" t="s">
        <v>30</v>
      </c>
      <c r="J20" s="4" t="s">
        <v>15</v>
      </c>
      <c r="K20" s="4" t="s">
        <v>44</v>
      </c>
      <c r="L20" s="4" t="s">
        <v>44</v>
      </c>
      <c r="M20" s="4" t="s">
        <v>32</v>
      </c>
      <c r="N20" s="4" t="s">
        <v>33</v>
      </c>
      <c r="O20" s="8" t="s">
        <v>34</v>
      </c>
      <c r="P20" s="8">
        <v>0</v>
      </c>
      <c r="Q20" s="8">
        <v>0</v>
      </c>
      <c r="R20" s="8">
        <v>70</v>
      </c>
      <c r="S20" s="8">
        <v>10</v>
      </c>
      <c r="T20" s="8">
        <v>0</v>
      </c>
      <c r="U20" s="8">
        <v>20</v>
      </c>
      <c r="V20" s="4"/>
      <c r="W20" s="4" t="s">
        <v>119</v>
      </c>
      <c r="X20" s="15" t="str">
        <f t="shared" si="0"/>
        <v>CU0000011119</v>
      </c>
      <c r="Y20" s="5" t="str">
        <f>HYPERLINK("images\cu0000011119.cp2.4x.jpg","CU0000011119.CP2.4X")</f>
        <v>CU0000011119.CP2.4X</v>
      </c>
      <c r="Z20" s="5" t="str">
        <f>HYPERLINK("images\cu0000011119.cp2.20x.jpg","CU0000011119.CP2.20X")</f>
        <v>CU0000011119.CP2.20X</v>
      </c>
      <c r="AA20" s="6"/>
    </row>
    <row r="21" spans="1:27" ht="22.5">
      <c r="A21" s="14" t="s">
        <v>234</v>
      </c>
      <c r="B21" s="4" t="s">
        <v>121</v>
      </c>
      <c r="C21" s="4" t="s">
        <v>122</v>
      </c>
      <c r="D21" s="8" t="s">
        <v>47</v>
      </c>
      <c r="E21" s="9" t="s">
        <v>27</v>
      </c>
      <c r="F21" s="8">
        <v>46</v>
      </c>
      <c r="G21" s="8" t="s">
        <v>28</v>
      </c>
      <c r="H21" s="4" t="s">
        <v>29</v>
      </c>
      <c r="I21" s="4" t="s">
        <v>30</v>
      </c>
      <c r="J21" s="4" t="s">
        <v>15</v>
      </c>
      <c r="K21" s="4" t="s">
        <v>44</v>
      </c>
      <c r="L21" s="4" t="s">
        <v>123</v>
      </c>
      <c r="M21" s="4" t="s">
        <v>94</v>
      </c>
      <c r="N21" s="4" t="s">
        <v>124</v>
      </c>
      <c r="O21" s="8" t="s">
        <v>125</v>
      </c>
      <c r="P21" s="8">
        <v>0</v>
      </c>
      <c r="Q21" s="8">
        <v>0</v>
      </c>
      <c r="R21" s="8">
        <v>95</v>
      </c>
      <c r="S21" s="8">
        <v>5</v>
      </c>
      <c r="T21" s="8">
        <v>0</v>
      </c>
      <c r="U21" s="8">
        <v>0</v>
      </c>
      <c r="V21" s="4"/>
      <c r="W21" s="4" t="s">
        <v>122</v>
      </c>
      <c r="X21" s="15" t="str">
        <f t="shared" si="0"/>
        <v>CI0000006911</v>
      </c>
      <c r="Y21" s="5" t="str">
        <f>HYPERLINK("images\ci0000006911.ap2.4x.jpg","CI0000006911.AP2.4X")</f>
        <v>CI0000006911.AP2.4X</v>
      </c>
      <c r="Z21" s="5" t="str">
        <f>HYPERLINK("images\ci0000006911.ap2.20x.jpg","CI0000006911.AP2.20X")</f>
        <v>CI0000006911.AP2.20X</v>
      </c>
      <c r="AA21" s="6"/>
    </row>
    <row r="22" spans="1:27" ht="22.5">
      <c r="A22" s="14" t="s">
        <v>235</v>
      </c>
      <c r="B22" s="4" t="s">
        <v>126</v>
      </c>
      <c r="C22" s="4" t="s">
        <v>127</v>
      </c>
      <c r="D22" s="8" t="s">
        <v>61</v>
      </c>
      <c r="E22" s="9" t="s">
        <v>27</v>
      </c>
      <c r="F22" s="8">
        <v>44</v>
      </c>
      <c r="G22" s="8" t="s">
        <v>28</v>
      </c>
      <c r="H22" s="4" t="s">
        <v>29</v>
      </c>
      <c r="I22" s="4" t="s">
        <v>128</v>
      </c>
      <c r="J22" s="4" t="s">
        <v>15</v>
      </c>
      <c r="K22" s="4" t="s">
        <v>79</v>
      </c>
      <c r="L22" s="4" t="s">
        <v>79</v>
      </c>
      <c r="M22" s="4" t="s">
        <v>32</v>
      </c>
      <c r="N22" s="4" t="s">
        <v>114</v>
      </c>
      <c r="O22" s="8" t="s">
        <v>81</v>
      </c>
      <c r="P22" s="8">
        <v>10</v>
      </c>
      <c r="Q22" s="8">
        <v>0</v>
      </c>
      <c r="R22" s="8">
        <v>85</v>
      </c>
      <c r="S22" s="8">
        <v>5</v>
      </c>
      <c r="T22" s="8">
        <v>0</v>
      </c>
      <c r="U22" s="8">
        <v>0</v>
      </c>
      <c r="V22" s="4"/>
      <c r="W22" s="4" t="s">
        <v>127</v>
      </c>
      <c r="X22" s="15" t="str">
        <f t="shared" si="0"/>
        <v>CI0000007195</v>
      </c>
      <c r="Y22" s="5" t="str">
        <f>HYPERLINK("images\ci0000007195.bp.4x.jpg","CI0000007195.BP.4X")</f>
        <v>CI0000007195.BP.4X</v>
      </c>
      <c r="Z22" s="5" t="str">
        <f>HYPERLINK("images\ci0000007195.bp.20x.jpg","CI0000007195.BP.20X")</f>
        <v>CI0000007195.BP.20X</v>
      </c>
      <c r="AA22" s="6"/>
    </row>
    <row r="23" spans="1:27" ht="22.5">
      <c r="A23" s="14" t="s">
        <v>236</v>
      </c>
      <c r="B23" s="4" t="s">
        <v>115</v>
      </c>
      <c r="C23" s="4" t="s">
        <v>116</v>
      </c>
      <c r="D23" s="8" t="s">
        <v>26</v>
      </c>
      <c r="E23" s="9" t="s">
        <v>27</v>
      </c>
      <c r="F23" s="8">
        <v>31</v>
      </c>
      <c r="G23" s="8" t="s">
        <v>28</v>
      </c>
      <c r="H23" s="4" t="s">
        <v>29</v>
      </c>
      <c r="I23" s="4" t="s">
        <v>48</v>
      </c>
      <c r="J23" s="4" t="s">
        <v>13</v>
      </c>
      <c r="K23" s="4" t="s">
        <v>23</v>
      </c>
      <c r="L23" s="4" t="s">
        <v>102</v>
      </c>
      <c r="M23" s="4"/>
      <c r="N23" s="4" t="s">
        <v>56</v>
      </c>
      <c r="O23" s="8"/>
      <c r="P23" s="8">
        <v>100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4" t="s">
        <v>117</v>
      </c>
      <c r="W23" s="4" t="s">
        <v>116</v>
      </c>
      <c r="X23" s="15" t="str">
        <f t="shared" si="0"/>
        <v>CI0000010025</v>
      </c>
      <c r="Y23" s="5" t="str">
        <f>HYPERLINK("images\ci0000010025.ap.4x.jpg","CI0000010025.AP.4X")</f>
        <v>CI0000010025.AP.4X</v>
      </c>
      <c r="Z23" s="5" t="str">
        <f>HYPERLINK("images\ci0000010025.ap.20x.jpg","CI0000010025.AP.20X")</f>
        <v>CI0000010025.AP.20X</v>
      </c>
      <c r="AA23" s="6"/>
    </row>
    <row r="24" spans="1:27" ht="22.5">
      <c r="A24" s="14" t="s">
        <v>237</v>
      </c>
      <c r="B24" s="4" t="s">
        <v>129</v>
      </c>
      <c r="C24" s="4" t="s">
        <v>130</v>
      </c>
      <c r="D24" s="8" t="s">
        <v>61</v>
      </c>
      <c r="E24" s="9" t="s">
        <v>27</v>
      </c>
      <c r="F24" s="8">
        <v>43</v>
      </c>
      <c r="G24" s="8" t="s">
        <v>28</v>
      </c>
      <c r="H24" s="4" t="s">
        <v>29</v>
      </c>
      <c r="I24" s="4" t="s">
        <v>131</v>
      </c>
      <c r="J24" s="4" t="s">
        <v>15</v>
      </c>
      <c r="K24" s="4" t="s">
        <v>66</v>
      </c>
      <c r="L24" s="4" t="s">
        <v>66</v>
      </c>
      <c r="M24" s="4" t="s">
        <v>56</v>
      </c>
      <c r="N24" s="4" t="s">
        <v>33</v>
      </c>
      <c r="O24" s="8" t="s">
        <v>34</v>
      </c>
      <c r="P24" s="8">
        <v>20</v>
      </c>
      <c r="Q24" s="8">
        <v>0</v>
      </c>
      <c r="R24" s="8">
        <v>40</v>
      </c>
      <c r="S24" s="8">
        <v>20</v>
      </c>
      <c r="T24" s="8">
        <v>20</v>
      </c>
      <c r="U24" s="8">
        <v>0</v>
      </c>
      <c r="V24" s="4"/>
      <c r="W24" s="4" t="s">
        <v>130</v>
      </c>
      <c r="X24" s="15" t="str">
        <f t="shared" si="0"/>
        <v>CU0000011178</v>
      </c>
      <c r="Y24" s="5" t="str">
        <f>HYPERLINK("images\cu0000011178.bp.4x.jpg","CU0000011178.BP.4X")</f>
        <v>CU0000011178.BP.4X</v>
      </c>
      <c r="Z24" s="5" t="str">
        <f>HYPERLINK("images\cu0000011178.bp.20x.jpg","CU0000011178.BP.20X")</f>
        <v>CU0000011178.BP.20X</v>
      </c>
      <c r="AA24" s="6"/>
    </row>
    <row r="25" spans="1:27" ht="22.5">
      <c r="A25" s="14" t="s">
        <v>238</v>
      </c>
      <c r="B25" s="4" t="s">
        <v>132</v>
      </c>
      <c r="C25" s="4" t="s">
        <v>133</v>
      </c>
      <c r="D25" s="8" t="s">
        <v>47</v>
      </c>
      <c r="E25" s="9" t="s">
        <v>27</v>
      </c>
      <c r="F25" s="8">
        <v>38</v>
      </c>
      <c r="G25" s="8" t="s">
        <v>28</v>
      </c>
      <c r="H25" s="4" t="s">
        <v>29</v>
      </c>
      <c r="I25" s="4" t="s">
        <v>48</v>
      </c>
      <c r="J25" s="4" t="s">
        <v>15</v>
      </c>
      <c r="K25" s="4" t="s">
        <v>36</v>
      </c>
      <c r="L25" s="4" t="s">
        <v>36</v>
      </c>
      <c r="M25" s="4" t="s">
        <v>41</v>
      </c>
      <c r="N25" s="4" t="s">
        <v>124</v>
      </c>
      <c r="O25" s="8" t="s">
        <v>125</v>
      </c>
      <c r="P25" s="8">
        <v>0</v>
      </c>
      <c r="Q25" s="8">
        <v>0</v>
      </c>
      <c r="R25" s="8">
        <v>60</v>
      </c>
      <c r="S25" s="8">
        <v>40</v>
      </c>
      <c r="T25" s="8">
        <v>0</v>
      </c>
      <c r="U25" s="8">
        <v>0</v>
      </c>
      <c r="V25" s="4"/>
      <c r="W25" s="4" t="s">
        <v>133</v>
      </c>
      <c r="X25" s="15" t="str">
        <f t="shared" si="0"/>
        <v>CU0000005279</v>
      </c>
      <c r="Y25" s="5" t="str">
        <f>HYPERLINK("images\cu0000005279.ap2.4x.jpg","CU0000005279.AP2.4X")</f>
        <v>CU0000005279.AP2.4X</v>
      </c>
      <c r="Z25" s="5" t="str">
        <f>HYPERLINK("images\cu0000005279.ap2.20x.jpg","CU0000005279.AP2.20X")</f>
        <v>CU0000005279.AP2.20X</v>
      </c>
      <c r="AA25" s="6"/>
    </row>
    <row r="26" spans="1:27" ht="22.5">
      <c r="A26" s="14" t="s">
        <v>239</v>
      </c>
      <c r="B26" s="4" t="s">
        <v>134</v>
      </c>
      <c r="C26" s="4" t="s">
        <v>135</v>
      </c>
      <c r="D26" s="8" t="s">
        <v>136</v>
      </c>
      <c r="E26" s="9" t="s">
        <v>27</v>
      </c>
      <c r="F26" s="8">
        <v>62</v>
      </c>
      <c r="G26" s="8" t="s">
        <v>28</v>
      </c>
      <c r="H26" s="4" t="s">
        <v>29</v>
      </c>
      <c r="I26" s="4" t="s">
        <v>113</v>
      </c>
      <c r="J26" s="4" t="s">
        <v>15</v>
      </c>
      <c r="K26" s="4" t="s">
        <v>79</v>
      </c>
      <c r="L26" s="4" t="s">
        <v>79</v>
      </c>
      <c r="M26" s="4" t="s">
        <v>32</v>
      </c>
      <c r="N26" s="4" t="s">
        <v>80</v>
      </c>
      <c r="O26" s="8" t="s">
        <v>81</v>
      </c>
      <c r="P26" s="8">
        <v>0</v>
      </c>
      <c r="Q26" s="8">
        <v>0</v>
      </c>
      <c r="R26" s="8">
        <v>85</v>
      </c>
      <c r="S26" s="8">
        <v>10</v>
      </c>
      <c r="T26" s="8">
        <v>5</v>
      </c>
      <c r="U26" s="8">
        <v>0</v>
      </c>
      <c r="V26" s="4"/>
      <c r="W26" s="4" t="s">
        <v>135</v>
      </c>
      <c r="X26" s="15" t="str">
        <f t="shared" si="0"/>
        <v>CI0000010201</v>
      </c>
      <c r="Y26" s="5" t="str">
        <f>HYPERLINK("images\ci0000010201.jp.4x.jpg","CI0000010201.JP.4X")</f>
        <v>CI0000010201.JP.4X</v>
      </c>
      <c r="Z26" s="5" t="str">
        <f>HYPERLINK("images\ci0000010201.jp.20x.jpg","CI0000010201.JP.20X")</f>
        <v>CI0000010201.JP.20X</v>
      </c>
      <c r="AA26" s="6"/>
    </row>
    <row r="27" spans="1:27" ht="22.5">
      <c r="A27" s="14" t="s">
        <v>240</v>
      </c>
      <c r="B27" s="4" t="s">
        <v>137</v>
      </c>
      <c r="C27" s="4" t="s">
        <v>138</v>
      </c>
      <c r="D27" s="8" t="s">
        <v>47</v>
      </c>
      <c r="E27" s="9" t="s">
        <v>27</v>
      </c>
      <c r="F27" s="8">
        <v>42</v>
      </c>
      <c r="G27" s="8" t="s">
        <v>28</v>
      </c>
      <c r="H27" s="4" t="s">
        <v>29</v>
      </c>
      <c r="I27" s="4" t="s">
        <v>30</v>
      </c>
      <c r="J27" s="4" t="s">
        <v>13</v>
      </c>
      <c r="K27" s="4" t="s">
        <v>23</v>
      </c>
      <c r="L27" s="4" t="s">
        <v>102</v>
      </c>
      <c r="M27" s="4"/>
      <c r="N27" s="4" t="s">
        <v>56</v>
      </c>
      <c r="O27" s="8"/>
      <c r="P27" s="8">
        <v>100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4" t="s">
        <v>139</v>
      </c>
      <c r="W27" s="4" t="s">
        <v>138</v>
      </c>
      <c r="X27" s="15" t="str">
        <f t="shared" si="0"/>
        <v>CU0000006486</v>
      </c>
      <c r="Y27" s="5" t="str">
        <f>HYPERLINK("images\cu0000006486.ap2.4x.jpg","CU0000006486.AP2.4X")</f>
        <v>CU0000006486.AP2.4X</v>
      </c>
      <c r="Z27" s="5" t="str">
        <f>HYPERLINK("images\cu0000006486.ap2.20x.jpg","CU0000006486.AP2.20X")</f>
        <v>CU0000006486.AP2.20X</v>
      </c>
      <c r="AA27" s="6"/>
    </row>
    <row r="28" spans="1:27" ht="22.5">
      <c r="A28" s="14" t="s">
        <v>241</v>
      </c>
      <c r="B28" s="4" t="s">
        <v>141</v>
      </c>
      <c r="C28" s="4" t="s">
        <v>142</v>
      </c>
      <c r="D28" s="8" t="s">
        <v>39</v>
      </c>
      <c r="E28" s="9" t="s">
        <v>27</v>
      </c>
      <c r="F28" s="8">
        <v>56</v>
      </c>
      <c r="G28" s="8" t="s">
        <v>28</v>
      </c>
      <c r="H28" s="4" t="s">
        <v>29</v>
      </c>
      <c r="I28" s="4" t="s">
        <v>48</v>
      </c>
      <c r="J28" s="4" t="s">
        <v>15</v>
      </c>
      <c r="K28" s="4" t="s">
        <v>140</v>
      </c>
      <c r="L28" s="4" t="s">
        <v>85</v>
      </c>
      <c r="M28" s="4" t="s">
        <v>41</v>
      </c>
      <c r="N28" s="4" t="s">
        <v>143</v>
      </c>
      <c r="O28" s="8" t="s">
        <v>144</v>
      </c>
      <c r="P28" s="8">
        <v>0</v>
      </c>
      <c r="Q28" s="8">
        <v>0</v>
      </c>
      <c r="R28" s="8">
        <v>80</v>
      </c>
      <c r="S28" s="8">
        <v>20</v>
      </c>
      <c r="T28" s="8">
        <v>0</v>
      </c>
      <c r="U28" s="8">
        <v>0</v>
      </c>
      <c r="V28" s="4"/>
      <c r="W28" s="4" t="s">
        <v>142</v>
      </c>
      <c r="X28" s="15" t="str">
        <f t="shared" si="0"/>
        <v>CI0000005707</v>
      </c>
      <c r="Y28" s="5" t="str">
        <f>HYPERLINK("images\ci0000005707.ap1.4x.jpg","CI0000005707.AP1.4X")</f>
        <v>CI0000005707.AP1.4X</v>
      </c>
      <c r="Z28" s="5" t="str">
        <f>HYPERLINK("images\ci0000005707.ap1.20x.jpg","CI0000005707.AP1.20X")</f>
        <v>CI0000005707.AP1.20X</v>
      </c>
      <c r="AA28" s="6"/>
    </row>
    <row r="29" spans="1:27" ht="22.5">
      <c r="A29" s="14" t="s">
        <v>242</v>
      </c>
      <c r="B29" s="4" t="s">
        <v>145</v>
      </c>
      <c r="C29" s="4" t="s">
        <v>146</v>
      </c>
      <c r="D29" s="8" t="s">
        <v>147</v>
      </c>
      <c r="E29" s="9" t="s">
        <v>27</v>
      </c>
      <c r="F29" s="8">
        <v>41</v>
      </c>
      <c r="G29" s="8" t="s">
        <v>28</v>
      </c>
      <c r="H29" s="4" t="s">
        <v>29</v>
      </c>
      <c r="I29" s="4" t="s">
        <v>128</v>
      </c>
      <c r="J29" s="4" t="s">
        <v>15</v>
      </c>
      <c r="K29" s="4" t="s">
        <v>79</v>
      </c>
      <c r="L29" s="4" t="s">
        <v>79</v>
      </c>
      <c r="M29" s="4" t="s">
        <v>32</v>
      </c>
      <c r="N29" s="4" t="s">
        <v>57</v>
      </c>
      <c r="O29" s="8" t="s">
        <v>58</v>
      </c>
      <c r="P29" s="8">
        <v>0</v>
      </c>
      <c r="Q29" s="8">
        <v>0</v>
      </c>
      <c r="R29" s="8">
        <v>90</v>
      </c>
      <c r="S29" s="8">
        <v>10</v>
      </c>
      <c r="T29" s="8">
        <v>0</v>
      </c>
      <c r="U29" s="8">
        <v>0</v>
      </c>
      <c r="V29" s="4"/>
      <c r="W29" s="4" t="s">
        <v>146</v>
      </c>
      <c r="X29" s="15" t="str">
        <f t="shared" si="0"/>
        <v>CI0000000476</v>
      </c>
      <c r="Y29" s="5" t="str">
        <f>HYPERLINK("images\ci0000000476.ip.4x.jpg","CI0000000476.IP.4X")</f>
        <v>CI0000000476.IP.4X</v>
      </c>
      <c r="Z29" s="5" t="str">
        <f>HYPERLINK("images\ci0000000476.ip.20x.jpg","CI0000000476.IP.20X")</f>
        <v>CI0000000476.IP.20X</v>
      </c>
      <c r="AA29" s="6"/>
    </row>
    <row r="30" spans="1:27" ht="22.5">
      <c r="A30" s="14" t="s">
        <v>243</v>
      </c>
      <c r="B30" s="4" t="s">
        <v>149</v>
      </c>
      <c r="C30" s="4" t="s">
        <v>150</v>
      </c>
      <c r="D30" s="8" t="s">
        <v>54</v>
      </c>
      <c r="E30" s="9" t="s">
        <v>27</v>
      </c>
      <c r="F30" s="8">
        <v>77</v>
      </c>
      <c r="G30" s="8" t="s">
        <v>28</v>
      </c>
      <c r="H30" s="4" t="s">
        <v>29</v>
      </c>
      <c r="I30" s="4" t="s">
        <v>40</v>
      </c>
      <c r="J30" s="4" t="s">
        <v>15</v>
      </c>
      <c r="K30" s="4" t="s">
        <v>148</v>
      </c>
      <c r="L30" s="4" t="s">
        <v>148</v>
      </c>
      <c r="M30" s="4" t="s">
        <v>32</v>
      </c>
      <c r="N30" s="4" t="s">
        <v>151</v>
      </c>
      <c r="O30" s="8" t="s">
        <v>81</v>
      </c>
      <c r="P30" s="8">
        <v>0</v>
      </c>
      <c r="Q30" s="8">
        <v>0</v>
      </c>
      <c r="R30" s="8">
        <v>90</v>
      </c>
      <c r="S30" s="8">
        <v>10</v>
      </c>
      <c r="T30" s="8">
        <v>0</v>
      </c>
      <c r="U30" s="8">
        <v>0</v>
      </c>
      <c r="V30" s="4"/>
      <c r="W30" s="4" t="s">
        <v>150</v>
      </c>
      <c r="X30" s="15" t="str">
        <f t="shared" si="0"/>
        <v>CU0000011140</v>
      </c>
      <c r="Y30" s="5" t="str">
        <f>HYPERLINK("images\cu0000011140.bp1.4x.jpg","CU0000011140.BP1.4X")</f>
        <v>CU0000011140.BP1.4X</v>
      </c>
      <c r="Z30" s="5" t="str">
        <f>HYPERLINK("images\cu0000011140.bp1.20x.jpg","CU0000011140.BP1.20X")</f>
        <v>CU0000011140.BP1.20X</v>
      </c>
      <c r="AA30" s="6"/>
    </row>
    <row r="31" spans="1:27" ht="22.5">
      <c r="A31" s="14" t="s">
        <v>244</v>
      </c>
      <c r="B31" s="4" t="s">
        <v>152</v>
      </c>
      <c r="C31" s="4" t="s">
        <v>153</v>
      </c>
      <c r="D31" s="8" t="s">
        <v>154</v>
      </c>
      <c r="E31" s="9" t="s">
        <v>27</v>
      </c>
      <c r="F31" s="8">
        <v>34</v>
      </c>
      <c r="G31" s="8" t="s">
        <v>28</v>
      </c>
      <c r="H31" s="4" t="s">
        <v>29</v>
      </c>
      <c r="I31" s="4" t="s">
        <v>40</v>
      </c>
      <c r="J31" s="4" t="s">
        <v>15</v>
      </c>
      <c r="K31" s="4" t="s">
        <v>123</v>
      </c>
      <c r="L31" s="4" t="s">
        <v>44</v>
      </c>
      <c r="M31" s="4" t="s">
        <v>94</v>
      </c>
      <c r="N31" s="4" t="s">
        <v>42</v>
      </c>
      <c r="O31" s="8" t="s">
        <v>155</v>
      </c>
      <c r="P31" s="8">
        <v>0</v>
      </c>
      <c r="Q31" s="8">
        <v>0</v>
      </c>
      <c r="R31" s="8">
        <v>85</v>
      </c>
      <c r="S31" s="8">
        <v>0</v>
      </c>
      <c r="T31" s="8">
        <v>5</v>
      </c>
      <c r="U31" s="8">
        <v>10</v>
      </c>
      <c r="V31" s="4"/>
      <c r="W31" s="4" t="s">
        <v>153</v>
      </c>
      <c r="X31" s="15" t="str">
        <f t="shared" si="0"/>
        <v>CI0000008190</v>
      </c>
      <c r="Y31" s="5" t="str">
        <f>HYPERLINK("images\ci0000008190.bp2.4x.jpg","CI0000008190.BP2.4X")</f>
        <v>CI0000008190.BP2.4X</v>
      </c>
      <c r="Z31" s="5" t="str">
        <f>HYPERLINK("images\ci0000008190.bp2.20x.jpg","CI0000008190.BP2.20X")</f>
        <v>CI0000008190.BP2.20X</v>
      </c>
      <c r="AA31" s="6"/>
    </row>
    <row r="32" spans="1:27" ht="22.5">
      <c r="A32" s="14" t="s">
        <v>245</v>
      </c>
      <c r="B32" s="4" t="s">
        <v>156</v>
      </c>
      <c r="C32" s="4" t="s">
        <v>157</v>
      </c>
      <c r="D32" s="8" t="s">
        <v>39</v>
      </c>
      <c r="E32" s="9" t="s">
        <v>27</v>
      </c>
      <c r="F32" s="8">
        <v>74</v>
      </c>
      <c r="G32" s="8" t="s">
        <v>28</v>
      </c>
      <c r="H32" s="4" t="s">
        <v>29</v>
      </c>
      <c r="I32" s="4" t="s">
        <v>30</v>
      </c>
      <c r="J32" s="4" t="s">
        <v>15</v>
      </c>
      <c r="K32" s="4" t="s">
        <v>36</v>
      </c>
      <c r="L32" s="4" t="s">
        <v>36</v>
      </c>
      <c r="M32" s="4" t="s">
        <v>41</v>
      </c>
      <c r="N32" s="4" t="s">
        <v>158</v>
      </c>
      <c r="O32" s="8" t="s">
        <v>144</v>
      </c>
      <c r="P32" s="8">
        <v>0</v>
      </c>
      <c r="Q32" s="8">
        <v>0</v>
      </c>
      <c r="R32" s="8">
        <v>70</v>
      </c>
      <c r="S32" s="8">
        <v>30</v>
      </c>
      <c r="T32" s="8">
        <v>0</v>
      </c>
      <c r="U32" s="8">
        <v>0</v>
      </c>
      <c r="V32" s="4"/>
      <c r="W32" s="4" t="s">
        <v>157</v>
      </c>
      <c r="X32" s="15" t="str">
        <f t="shared" si="0"/>
        <v>CI0000013930</v>
      </c>
      <c r="Y32" s="5" t="str">
        <f>HYPERLINK("images\ci0000013930.ap1.4x.jpg","CI0000013930.AP1.4X")</f>
        <v>CI0000013930.AP1.4X</v>
      </c>
      <c r="Z32" s="5" t="str">
        <f>HYPERLINK("images\ci0000013930.ap1.20x.jpg","CI0000013930.AP1.20X")</f>
        <v>CI0000013930.AP1.20X</v>
      </c>
      <c r="AA32" s="6"/>
    </row>
    <row r="33" spans="1:27" ht="22.5">
      <c r="A33" s="14" t="s">
        <v>246</v>
      </c>
      <c r="B33" s="4" t="s">
        <v>159</v>
      </c>
      <c r="C33" s="4" t="s">
        <v>160</v>
      </c>
      <c r="D33" s="8" t="s">
        <v>161</v>
      </c>
      <c r="E33" s="9" t="s">
        <v>27</v>
      </c>
      <c r="F33" s="8">
        <v>75</v>
      </c>
      <c r="G33" s="8" t="s">
        <v>28</v>
      </c>
      <c r="H33" s="4" t="s">
        <v>29</v>
      </c>
      <c r="I33" s="4" t="s">
        <v>48</v>
      </c>
      <c r="J33" s="4" t="s">
        <v>15</v>
      </c>
      <c r="K33" s="4" t="s">
        <v>107</v>
      </c>
      <c r="L33" s="4" t="s">
        <v>107</v>
      </c>
      <c r="M33" s="4" t="s">
        <v>94</v>
      </c>
      <c r="N33" s="4" t="s">
        <v>162</v>
      </c>
      <c r="O33" s="8" t="s">
        <v>58</v>
      </c>
      <c r="P33" s="8">
        <v>0</v>
      </c>
      <c r="Q33" s="8">
        <v>0</v>
      </c>
      <c r="R33" s="8">
        <v>90</v>
      </c>
      <c r="S33" s="8">
        <v>10</v>
      </c>
      <c r="T33" s="8">
        <v>0</v>
      </c>
      <c r="U33" s="8">
        <v>0</v>
      </c>
      <c r="V33" s="4"/>
      <c r="W33" s="4" t="s">
        <v>160</v>
      </c>
      <c r="X33" s="15" t="str">
        <f t="shared" si="0"/>
        <v>CI0000013332</v>
      </c>
      <c r="Y33" s="5" t="str">
        <f>HYPERLINK("images\ci0000013332.kp2.4x.jpg","CI0000013332.KP2.4X")</f>
        <v>CI0000013332.KP2.4X</v>
      </c>
      <c r="Z33" s="5" t="str">
        <f>HYPERLINK("images\ci0000013332.kp2.20x.jpg","CI0000013332.KP2.20X")</f>
        <v>CI0000013332.KP2.20X</v>
      </c>
      <c r="AA33" s="6"/>
    </row>
    <row r="34" spans="1:27" ht="22.5">
      <c r="A34" s="14" t="s">
        <v>247</v>
      </c>
      <c r="B34" s="4" t="s">
        <v>163</v>
      </c>
      <c r="C34" s="4" t="s">
        <v>164</v>
      </c>
      <c r="D34" s="8" t="s">
        <v>47</v>
      </c>
      <c r="E34" s="9" t="s">
        <v>27</v>
      </c>
      <c r="F34" s="8">
        <v>45</v>
      </c>
      <c r="G34" s="8" t="s">
        <v>28</v>
      </c>
      <c r="H34" s="4" t="s">
        <v>29</v>
      </c>
      <c r="I34" s="4" t="s">
        <v>165</v>
      </c>
      <c r="J34" s="4" t="s">
        <v>15</v>
      </c>
      <c r="K34" s="4" t="s">
        <v>74</v>
      </c>
      <c r="L34" s="4" t="s">
        <v>79</v>
      </c>
      <c r="M34" s="4" t="s">
        <v>56</v>
      </c>
      <c r="N34" s="4" t="s">
        <v>80</v>
      </c>
      <c r="O34" s="8" t="s">
        <v>81</v>
      </c>
      <c r="P34" s="8">
        <v>0</v>
      </c>
      <c r="Q34" s="8">
        <v>0</v>
      </c>
      <c r="R34" s="8">
        <v>85</v>
      </c>
      <c r="S34" s="8">
        <v>15</v>
      </c>
      <c r="T34" s="8">
        <v>0</v>
      </c>
      <c r="U34" s="8">
        <v>0</v>
      </c>
      <c r="V34" s="4" t="s">
        <v>166</v>
      </c>
      <c r="W34" s="4" t="s">
        <v>164</v>
      </c>
      <c r="X34" s="15" t="str">
        <f t="shared" si="0"/>
        <v>CI0000008586</v>
      </c>
      <c r="Y34" s="5" t="str">
        <f>HYPERLINK("images\ci0000008586.ap2.4x.jpg","CI0000008586.AP2.4X")</f>
        <v>CI0000008586.AP2.4X</v>
      </c>
      <c r="Z34" s="5" t="str">
        <f>HYPERLINK("images\ci0000008586.ap2.20x.jpg","CI0000008586.AP2.20X")</f>
        <v>CI0000008586.AP2.20X</v>
      </c>
      <c r="AA34" s="6"/>
    </row>
    <row r="35" spans="1:27" ht="22.5">
      <c r="A35" s="14" t="s">
        <v>248</v>
      </c>
      <c r="B35" s="4" t="s">
        <v>167</v>
      </c>
      <c r="C35" s="4" t="s">
        <v>168</v>
      </c>
      <c r="D35" s="8" t="s">
        <v>92</v>
      </c>
      <c r="E35" s="9" t="s">
        <v>27</v>
      </c>
      <c r="F35" s="8">
        <v>74</v>
      </c>
      <c r="G35" s="8" t="s">
        <v>28</v>
      </c>
      <c r="H35" s="4" t="s">
        <v>29</v>
      </c>
      <c r="I35" s="4" t="s">
        <v>30</v>
      </c>
      <c r="J35" s="4" t="s">
        <v>15</v>
      </c>
      <c r="K35" s="4" t="s">
        <v>79</v>
      </c>
      <c r="L35" s="4" t="s">
        <v>79</v>
      </c>
      <c r="M35" s="4" t="s">
        <v>94</v>
      </c>
      <c r="N35" s="4" t="s">
        <v>169</v>
      </c>
      <c r="O35" s="8" t="s">
        <v>43</v>
      </c>
      <c r="P35" s="8">
        <v>0</v>
      </c>
      <c r="Q35" s="8">
        <v>0</v>
      </c>
      <c r="R35" s="8">
        <v>80</v>
      </c>
      <c r="S35" s="8">
        <v>15</v>
      </c>
      <c r="T35" s="8">
        <v>5</v>
      </c>
      <c r="U35" s="8">
        <v>0</v>
      </c>
      <c r="V35" s="4"/>
      <c r="W35" s="4" t="s">
        <v>168</v>
      </c>
      <c r="X35" s="15" t="str">
        <f t="shared" si="0"/>
        <v>CI0000000453</v>
      </c>
      <c r="Y35" s="5" t="str">
        <f>HYPERLINK("images\ci0000000453.ep.4x.jpg","CI0000000453.EP.4X")</f>
        <v>CI0000000453.EP.4X</v>
      </c>
      <c r="Z35" s="5" t="str">
        <f>HYPERLINK("images\ci0000000453.ep.20x.jpg","CI0000000453.EP.20X")</f>
        <v>CI0000000453.EP.20X</v>
      </c>
      <c r="AA35" s="6"/>
    </row>
    <row r="36" spans="1:27" ht="22.5">
      <c r="A36" s="14" t="s">
        <v>249</v>
      </c>
      <c r="B36" s="4" t="s">
        <v>170</v>
      </c>
      <c r="C36" s="4" t="s">
        <v>171</v>
      </c>
      <c r="D36" s="8" t="s">
        <v>61</v>
      </c>
      <c r="E36" s="9" t="s">
        <v>27</v>
      </c>
      <c r="F36" s="8">
        <v>45</v>
      </c>
      <c r="G36" s="8" t="s">
        <v>28</v>
      </c>
      <c r="H36" s="4" t="s">
        <v>29</v>
      </c>
      <c r="I36" s="4" t="s">
        <v>30</v>
      </c>
      <c r="J36" s="4" t="s">
        <v>15</v>
      </c>
      <c r="K36" s="4" t="s">
        <v>36</v>
      </c>
      <c r="L36" s="4" t="s">
        <v>36</v>
      </c>
      <c r="M36" s="4" t="s">
        <v>41</v>
      </c>
      <c r="N36" s="4" t="s">
        <v>143</v>
      </c>
      <c r="O36" s="8" t="s">
        <v>144</v>
      </c>
      <c r="P36" s="8">
        <v>0</v>
      </c>
      <c r="Q36" s="8">
        <v>0</v>
      </c>
      <c r="R36" s="8">
        <v>60</v>
      </c>
      <c r="S36" s="8">
        <v>40</v>
      </c>
      <c r="T36" s="8">
        <v>0</v>
      </c>
      <c r="U36" s="8">
        <v>0</v>
      </c>
      <c r="V36" s="4"/>
      <c r="W36" s="4" t="s">
        <v>171</v>
      </c>
      <c r="X36" s="15" t="str">
        <f t="shared" si="0"/>
        <v>CU0000000085</v>
      </c>
      <c r="Y36" s="5" t="str">
        <f>HYPERLINK("images\cu0000000085.bp.4x.jpg","CU0000000085.BP.4X")</f>
        <v>CU0000000085.BP.4X</v>
      </c>
      <c r="Z36" s="5" t="str">
        <f>HYPERLINK("images\cu0000000085.bp.20x.jpg","CU0000000085.BP.20X")</f>
        <v>CU0000000085.BP.20X</v>
      </c>
      <c r="AA36" s="6"/>
    </row>
    <row r="37" spans="1:27" ht="22.5">
      <c r="A37" s="14" t="s">
        <v>250</v>
      </c>
      <c r="B37" s="4" t="s">
        <v>173</v>
      </c>
      <c r="C37" s="4" t="s">
        <v>174</v>
      </c>
      <c r="D37" s="8" t="s">
        <v>47</v>
      </c>
      <c r="E37" s="9" t="s">
        <v>27</v>
      </c>
      <c r="F37" s="8">
        <v>52</v>
      </c>
      <c r="G37" s="8" t="s">
        <v>28</v>
      </c>
      <c r="H37" s="4" t="s">
        <v>29</v>
      </c>
      <c r="I37" s="4" t="s">
        <v>30</v>
      </c>
      <c r="J37" s="4" t="s">
        <v>15</v>
      </c>
      <c r="K37" s="4" t="s">
        <v>172</v>
      </c>
      <c r="L37" s="4" t="s">
        <v>44</v>
      </c>
      <c r="M37" s="4" t="s">
        <v>32</v>
      </c>
      <c r="N37" s="4" t="s">
        <v>162</v>
      </c>
      <c r="O37" s="8" t="s">
        <v>58</v>
      </c>
      <c r="P37" s="8">
        <v>0</v>
      </c>
      <c r="Q37" s="8">
        <v>0</v>
      </c>
      <c r="R37" s="8">
        <v>75</v>
      </c>
      <c r="S37" s="8">
        <v>20</v>
      </c>
      <c r="T37" s="8">
        <v>0</v>
      </c>
      <c r="U37" s="8">
        <v>5</v>
      </c>
      <c r="V37" s="4" t="s">
        <v>175</v>
      </c>
      <c r="W37" s="4" t="s">
        <v>174</v>
      </c>
      <c r="X37" s="15" t="str">
        <f t="shared" si="0"/>
        <v>CU0000000047</v>
      </c>
      <c r="Y37" s="5" t="str">
        <f>HYPERLINK("images\cu0000000047.ap2.4x.jpg","CU0000000047.AP2.4X")</f>
        <v>CU0000000047.AP2.4X</v>
      </c>
      <c r="Z37" s="5" t="str">
        <f>HYPERLINK("images\cu0000000047.ap2.20x.jpg","CU0000000047.AP2.20X")</f>
        <v>CU0000000047.AP2.20X</v>
      </c>
      <c r="AA37" s="6"/>
    </row>
    <row r="38" spans="1:27" ht="22.5">
      <c r="A38" s="14" t="s">
        <v>251</v>
      </c>
      <c r="B38" s="4" t="s">
        <v>177</v>
      </c>
      <c r="C38" s="4" t="s">
        <v>178</v>
      </c>
      <c r="D38" s="8" t="s">
        <v>179</v>
      </c>
      <c r="E38" s="9" t="s">
        <v>27</v>
      </c>
      <c r="F38" s="8">
        <v>45</v>
      </c>
      <c r="G38" s="8" t="s">
        <v>28</v>
      </c>
      <c r="H38" s="4" t="s">
        <v>29</v>
      </c>
      <c r="I38" s="4" t="s">
        <v>93</v>
      </c>
      <c r="J38" s="4" t="s">
        <v>15</v>
      </c>
      <c r="K38" s="4" t="s">
        <v>176</v>
      </c>
      <c r="L38" s="4" t="s">
        <v>107</v>
      </c>
      <c r="M38" s="4" t="s">
        <v>56</v>
      </c>
      <c r="N38" s="4" t="s">
        <v>180</v>
      </c>
      <c r="O38" s="8" t="s">
        <v>81</v>
      </c>
      <c r="P38" s="8">
        <v>0</v>
      </c>
      <c r="Q38" s="8">
        <v>0</v>
      </c>
      <c r="R38" s="8">
        <v>80</v>
      </c>
      <c r="S38" s="8">
        <v>10</v>
      </c>
      <c r="T38" s="8">
        <v>0</v>
      </c>
      <c r="U38" s="8">
        <v>10</v>
      </c>
      <c r="V38" s="4"/>
      <c r="W38" s="4" t="s">
        <v>178</v>
      </c>
      <c r="X38" s="15" t="str">
        <f t="shared" si="0"/>
        <v>CU0000005838</v>
      </c>
      <c r="Y38" s="5" t="str">
        <f>HYPERLINK("images\cu0000005838.mp1.4x.jpg","CU0000005838.MP1.4X")</f>
        <v>CU0000005838.MP1.4X</v>
      </c>
      <c r="Z38" s="5" t="str">
        <f>HYPERLINK("images\cu0000005838.mp1.20x.jpg","CU0000005838.MP1.20X")</f>
        <v>CU0000005838.MP1.20X</v>
      </c>
      <c r="AA38" s="6"/>
    </row>
    <row r="39" spans="1:27" ht="22.5">
      <c r="A39" s="14" t="s">
        <v>252</v>
      </c>
      <c r="B39" s="4" t="s">
        <v>182</v>
      </c>
      <c r="C39" s="4" t="s">
        <v>183</v>
      </c>
      <c r="D39" s="8" t="s">
        <v>39</v>
      </c>
      <c r="E39" s="9" t="s">
        <v>27</v>
      </c>
      <c r="F39" s="8">
        <v>46</v>
      </c>
      <c r="G39" s="8" t="s">
        <v>28</v>
      </c>
      <c r="H39" s="4" t="s">
        <v>29</v>
      </c>
      <c r="I39" s="4" t="s">
        <v>48</v>
      </c>
      <c r="J39" s="4" t="s">
        <v>15</v>
      </c>
      <c r="K39" s="4" t="s">
        <v>181</v>
      </c>
      <c r="L39" s="4" t="s">
        <v>181</v>
      </c>
      <c r="M39" s="4" t="s">
        <v>41</v>
      </c>
      <c r="N39" s="4" t="s">
        <v>42</v>
      </c>
      <c r="O39" s="8" t="s">
        <v>43</v>
      </c>
      <c r="P39" s="8">
        <v>0</v>
      </c>
      <c r="Q39" s="8">
        <v>0</v>
      </c>
      <c r="R39" s="8">
        <v>80</v>
      </c>
      <c r="S39" s="8">
        <v>20</v>
      </c>
      <c r="T39" s="8">
        <v>0</v>
      </c>
      <c r="U39" s="8">
        <v>0</v>
      </c>
      <c r="V39" s="4" t="s">
        <v>184</v>
      </c>
      <c r="W39" s="4" t="s">
        <v>183</v>
      </c>
      <c r="X39" s="15" t="str">
        <f t="shared" si="0"/>
        <v>CI0000008501</v>
      </c>
      <c r="Y39" s="5" t="str">
        <f>HYPERLINK("images\ci0000008501.ap1.4x.jpg","CI0000008501.AP1.4X")</f>
        <v>CI0000008501.AP1.4X</v>
      </c>
      <c r="Z39" s="5" t="str">
        <f>HYPERLINK("images\ci0000008501.ap1.20x.jpg","CI0000008501.AP1.20X")</f>
        <v>CI0000008501.AP1.20X</v>
      </c>
      <c r="AA39" s="6"/>
    </row>
    <row r="40" spans="1:27" ht="22.5">
      <c r="A40" s="14" t="s">
        <v>253</v>
      </c>
      <c r="B40" s="4" t="s">
        <v>185</v>
      </c>
      <c r="C40" s="4" t="s">
        <v>186</v>
      </c>
      <c r="D40" s="8" t="s">
        <v>61</v>
      </c>
      <c r="E40" s="9" t="s">
        <v>27</v>
      </c>
      <c r="F40" s="8">
        <v>51</v>
      </c>
      <c r="G40" s="8" t="s">
        <v>28</v>
      </c>
      <c r="H40" s="4" t="s">
        <v>29</v>
      </c>
      <c r="I40" s="4" t="s">
        <v>40</v>
      </c>
      <c r="J40" s="4" t="s">
        <v>15</v>
      </c>
      <c r="K40" s="4" t="s">
        <v>104</v>
      </c>
      <c r="L40" s="4" t="s">
        <v>104</v>
      </c>
      <c r="M40" s="4" t="s">
        <v>94</v>
      </c>
      <c r="N40" s="4" t="s">
        <v>143</v>
      </c>
      <c r="O40" s="8" t="s">
        <v>144</v>
      </c>
      <c r="P40" s="8">
        <v>0</v>
      </c>
      <c r="Q40" s="8">
        <v>0</v>
      </c>
      <c r="R40" s="8">
        <v>70</v>
      </c>
      <c r="S40" s="8">
        <v>18</v>
      </c>
      <c r="T40" s="8">
        <v>10</v>
      </c>
      <c r="U40" s="8">
        <v>2</v>
      </c>
      <c r="V40" s="4"/>
      <c r="W40" s="4" t="s">
        <v>186</v>
      </c>
      <c r="X40" s="15" t="str">
        <f t="shared" si="0"/>
        <v>CU0000000668</v>
      </c>
      <c r="Y40" s="5" t="str">
        <f>HYPERLINK("images\cu0000000668.bp.4x.jpg","CU0000000668.BP.4X")</f>
        <v>CU0000000668.BP.4X</v>
      </c>
      <c r="Z40" s="5" t="str">
        <f>HYPERLINK("images\cu0000000668.bp.20x.jpg","CU0000000668.BP.20X")</f>
        <v>CU0000000668.BP.20X</v>
      </c>
      <c r="AA40" s="6"/>
    </row>
    <row r="41" spans="1:27" ht="22.5">
      <c r="A41" s="14" t="s">
        <v>254</v>
      </c>
      <c r="B41" s="4" t="s">
        <v>187</v>
      </c>
      <c r="C41" s="4" t="s">
        <v>188</v>
      </c>
      <c r="D41" s="8" t="s">
        <v>88</v>
      </c>
      <c r="E41" s="9" t="s">
        <v>27</v>
      </c>
      <c r="F41" s="8">
        <v>60</v>
      </c>
      <c r="G41" s="8" t="s">
        <v>28</v>
      </c>
      <c r="H41" s="4" t="s">
        <v>29</v>
      </c>
      <c r="I41" s="4" t="s">
        <v>48</v>
      </c>
      <c r="J41" s="4" t="s">
        <v>15</v>
      </c>
      <c r="K41" s="4" t="s">
        <v>79</v>
      </c>
      <c r="L41" s="4" t="s">
        <v>79</v>
      </c>
      <c r="M41" s="4" t="s">
        <v>94</v>
      </c>
      <c r="N41" s="4" t="s">
        <v>162</v>
      </c>
      <c r="O41" s="8" t="s">
        <v>58</v>
      </c>
      <c r="P41" s="8">
        <v>0</v>
      </c>
      <c r="Q41" s="8">
        <v>0</v>
      </c>
      <c r="R41" s="8">
        <v>80</v>
      </c>
      <c r="S41" s="8">
        <v>10</v>
      </c>
      <c r="T41" s="8">
        <v>5</v>
      </c>
      <c r="U41" s="8">
        <v>5</v>
      </c>
      <c r="V41" s="4"/>
      <c r="W41" s="4" t="s">
        <v>188</v>
      </c>
      <c r="X41" s="15" t="str">
        <f t="shared" si="0"/>
        <v>CU0000006906</v>
      </c>
      <c r="Y41" s="5" t="str">
        <f>HYPERLINK("images\cu0000006906.cp.4x.jpg","CU0000006906.CP.4X")</f>
        <v>CU0000006906.CP.4X</v>
      </c>
      <c r="Z41" s="5" t="str">
        <f>HYPERLINK("images\cu0000006906.cp.20x.jpg","CU0000006906.CP.20X")</f>
        <v>CU0000006906.CP.20X</v>
      </c>
      <c r="AA41" s="6"/>
    </row>
    <row r="42" spans="1:27" ht="22.5">
      <c r="A42" s="14" t="s">
        <v>255</v>
      </c>
      <c r="B42" s="4" t="s">
        <v>189</v>
      </c>
      <c r="C42" s="4" t="s">
        <v>190</v>
      </c>
      <c r="D42" s="8" t="s">
        <v>47</v>
      </c>
      <c r="E42" s="9" t="s">
        <v>27</v>
      </c>
      <c r="F42" s="8">
        <v>81</v>
      </c>
      <c r="G42" s="8" t="s">
        <v>28</v>
      </c>
      <c r="H42" s="4" t="s">
        <v>29</v>
      </c>
      <c r="I42" s="4" t="s">
        <v>30</v>
      </c>
      <c r="J42" s="4" t="s">
        <v>15</v>
      </c>
      <c r="K42" s="4" t="s">
        <v>79</v>
      </c>
      <c r="L42" s="4" t="s">
        <v>79</v>
      </c>
      <c r="M42" s="4" t="s">
        <v>94</v>
      </c>
      <c r="N42" s="4" t="s">
        <v>191</v>
      </c>
      <c r="O42" s="8" t="s">
        <v>192</v>
      </c>
      <c r="P42" s="8">
        <v>0</v>
      </c>
      <c r="Q42" s="8">
        <v>0</v>
      </c>
      <c r="R42" s="8">
        <v>73</v>
      </c>
      <c r="S42" s="8">
        <v>25</v>
      </c>
      <c r="T42" s="8">
        <v>0</v>
      </c>
      <c r="U42" s="8">
        <v>2</v>
      </c>
      <c r="V42" s="4"/>
      <c r="W42" s="4" t="s">
        <v>190</v>
      </c>
      <c r="X42" s="15" t="str">
        <f t="shared" si="0"/>
        <v>CU0000005664</v>
      </c>
      <c r="Y42" s="5" t="str">
        <f>HYPERLINK("images\cu0000005664.ap2.4x.jpg","CU0000005664.AP2.4X")</f>
        <v>CU0000005664.AP2.4X</v>
      </c>
      <c r="Z42" s="5" t="str">
        <f>HYPERLINK("images\cu0000005664.ap2.20x.jpg","CU0000005664.AP2.20X")</f>
        <v>CU0000005664.AP2.20X</v>
      </c>
      <c r="AA42" s="6"/>
    </row>
    <row r="43" spans="1:27" ht="22.5">
      <c r="A43" s="14" t="s">
        <v>256</v>
      </c>
      <c r="B43" s="4" t="s">
        <v>193</v>
      </c>
      <c r="C43" s="4" t="s">
        <v>194</v>
      </c>
      <c r="D43" s="8" t="s">
        <v>26</v>
      </c>
      <c r="E43" s="9" t="s">
        <v>27</v>
      </c>
      <c r="F43" s="8">
        <v>19</v>
      </c>
      <c r="G43" s="8" t="s">
        <v>28</v>
      </c>
      <c r="H43" s="4" t="s">
        <v>29</v>
      </c>
      <c r="I43" s="4" t="s">
        <v>48</v>
      </c>
      <c r="J43" s="4" t="s">
        <v>15</v>
      </c>
      <c r="K43" s="4" t="s">
        <v>181</v>
      </c>
      <c r="L43" s="4" t="s">
        <v>181</v>
      </c>
      <c r="M43" s="4" t="s">
        <v>41</v>
      </c>
      <c r="N43" s="4" t="s">
        <v>169</v>
      </c>
      <c r="O43" s="8" t="s">
        <v>43</v>
      </c>
      <c r="P43" s="8">
        <v>0</v>
      </c>
      <c r="Q43" s="8">
        <v>0</v>
      </c>
      <c r="R43" s="8">
        <v>80</v>
      </c>
      <c r="S43" s="8">
        <v>20</v>
      </c>
      <c r="T43" s="8">
        <v>0</v>
      </c>
      <c r="U43" s="8">
        <v>0</v>
      </c>
      <c r="V43" s="4"/>
      <c r="W43" s="4" t="s">
        <v>194</v>
      </c>
      <c r="X43" s="15" t="str">
        <f t="shared" si="0"/>
        <v>CI0000009464</v>
      </c>
      <c r="Y43" s="5" t="str">
        <f>HYPERLINK("images\ci0000009464.ap.4x.jpg","CI0000009464.AP.4X")</f>
        <v>CI0000009464.AP.4X</v>
      </c>
      <c r="Z43" s="5" t="str">
        <f>HYPERLINK("images\ci0000009464.ap.20x.jpg","CI0000009464.AP.20X")</f>
        <v>CI0000009464.AP.20X</v>
      </c>
      <c r="AA43" s="6"/>
    </row>
    <row r="44" spans="1:27" ht="22.5">
      <c r="A44" s="14" t="s">
        <v>257</v>
      </c>
      <c r="B44" s="4" t="s">
        <v>196</v>
      </c>
      <c r="C44" s="4" t="s">
        <v>197</v>
      </c>
      <c r="D44" s="8" t="s">
        <v>47</v>
      </c>
      <c r="E44" s="9" t="s">
        <v>27</v>
      </c>
      <c r="F44" s="8">
        <v>58</v>
      </c>
      <c r="G44" s="8" t="s">
        <v>28</v>
      </c>
      <c r="H44" s="4" t="s">
        <v>29</v>
      </c>
      <c r="I44" s="4" t="s">
        <v>48</v>
      </c>
      <c r="J44" s="4" t="s">
        <v>15</v>
      </c>
      <c r="K44" s="4" t="s">
        <v>195</v>
      </c>
      <c r="L44" s="4" t="s">
        <v>195</v>
      </c>
      <c r="M44" s="4" t="s">
        <v>94</v>
      </c>
      <c r="N44" s="4" t="s">
        <v>143</v>
      </c>
      <c r="O44" s="8" t="s">
        <v>144</v>
      </c>
      <c r="P44" s="8">
        <v>0</v>
      </c>
      <c r="Q44" s="8">
        <v>0</v>
      </c>
      <c r="R44" s="8">
        <v>70</v>
      </c>
      <c r="S44" s="8">
        <v>30</v>
      </c>
      <c r="T44" s="8">
        <v>0</v>
      </c>
      <c r="U44" s="8">
        <v>0</v>
      </c>
      <c r="V44" s="4" t="s">
        <v>166</v>
      </c>
      <c r="W44" s="4" t="s">
        <v>197</v>
      </c>
      <c r="X44" s="15" t="str">
        <f t="shared" si="0"/>
        <v>CU0000011509</v>
      </c>
      <c r="Y44" s="5" t="str">
        <f>HYPERLINK("images\cu0000011509.ap2.4x.jpg","CU0000011509.AP2.4X")</f>
        <v>CU0000011509.AP2.4X</v>
      </c>
      <c r="Z44" s="5" t="str">
        <f>HYPERLINK("images\cu0000011509.ap2.20x.jpg","CU0000011509.AP2.20X")</f>
        <v>CU0000011509.AP2.20X</v>
      </c>
      <c r="AA44" s="6"/>
    </row>
    <row r="45" spans="1:27" ht="22.5">
      <c r="A45" s="14" t="s">
        <v>258</v>
      </c>
      <c r="B45" s="4" t="s">
        <v>198</v>
      </c>
      <c r="C45" s="4" t="s">
        <v>199</v>
      </c>
      <c r="D45" s="8" t="s">
        <v>61</v>
      </c>
      <c r="E45" s="9" t="s">
        <v>27</v>
      </c>
      <c r="F45" s="8">
        <v>52</v>
      </c>
      <c r="G45" s="8" t="s">
        <v>28</v>
      </c>
      <c r="H45" s="4" t="s">
        <v>29</v>
      </c>
      <c r="I45" s="4" t="s">
        <v>78</v>
      </c>
      <c r="J45" s="4" t="s">
        <v>15</v>
      </c>
      <c r="K45" s="4" t="s">
        <v>74</v>
      </c>
      <c r="L45" s="4" t="s">
        <v>79</v>
      </c>
      <c r="M45" s="4" t="s">
        <v>32</v>
      </c>
      <c r="N45" s="4" t="s">
        <v>162</v>
      </c>
      <c r="O45" s="8" t="s">
        <v>58</v>
      </c>
      <c r="P45" s="8">
        <v>10</v>
      </c>
      <c r="Q45" s="8">
        <v>0</v>
      </c>
      <c r="R45" s="8">
        <v>80</v>
      </c>
      <c r="S45" s="8">
        <v>5</v>
      </c>
      <c r="T45" s="8">
        <v>5</v>
      </c>
      <c r="U45" s="8">
        <v>0</v>
      </c>
      <c r="V45" s="4"/>
      <c r="W45" s="4" t="s">
        <v>199</v>
      </c>
      <c r="X45" s="15" t="str">
        <f t="shared" si="0"/>
        <v>CU0000011097</v>
      </c>
      <c r="Y45" s="5" t="str">
        <f>HYPERLINK("images\cu0000011097.bp.4x.jpg","CU0000011097.BP.4X")</f>
        <v>CU0000011097.BP.4X</v>
      </c>
      <c r="Z45" s="5" t="str">
        <f>HYPERLINK("images\cu0000011097.bp.20x.jpg","CU0000011097.BP.20X")</f>
        <v>CU0000011097.BP.20X</v>
      </c>
      <c r="AA45" s="6"/>
    </row>
    <row r="46" spans="1:27" ht="22.5">
      <c r="A46" s="14" t="s">
        <v>259</v>
      </c>
      <c r="B46" s="4" t="s">
        <v>200</v>
      </c>
      <c r="C46" s="4" t="s">
        <v>201</v>
      </c>
      <c r="D46" s="8" t="s">
        <v>88</v>
      </c>
      <c r="E46" s="9" t="s">
        <v>27</v>
      </c>
      <c r="F46" s="8">
        <v>77</v>
      </c>
      <c r="G46" s="8" t="s">
        <v>28</v>
      </c>
      <c r="H46" s="4" t="s">
        <v>29</v>
      </c>
      <c r="I46" s="4" t="s">
        <v>202</v>
      </c>
      <c r="J46" s="4" t="s">
        <v>15</v>
      </c>
      <c r="K46" s="4" t="s">
        <v>51</v>
      </c>
      <c r="L46" s="4" t="s">
        <v>51</v>
      </c>
      <c r="M46" s="4" t="s">
        <v>56</v>
      </c>
      <c r="N46" s="4" t="s">
        <v>203</v>
      </c>
      <c r="O46" s="8" t="s">
        <v>192</v>
      </c>
      <c r="P46" s="8">
        <v>10</v>
      </c>
      <c r="Q46" s="8">
        <v>0</v>
      </c>
      <c r="R46" s="8">
        <v>75</v>
      </c>
      <c r="S46" s="8">
        <v>15</v>
      </c>
      <c r="T46" s="8">
        <v>0</v>
      </c>
      <c r="U46" s="8">
        <v>0</v>
      </c>
      <c r="V46" s="4"/>
      <c r="W46" s="4" t="s">
        <v>201</v>
      </c>
      <c r="X46" s="15" t="str">
        <f t="shared" si="0"/>
        <v>CI7000000489</v>
      </c>
      <c r="Y46" s="5" t="str">
        <f>HYPERLINK("images\ci7000000489.cp.4x.jpg","CI7000000489.CP.4X")</f>
        <v>CI7000000489.CP.4X</v>
      </c>
      <c r="Z46" s="5" t="str">
        <f>HYPERLINK("images\ci7000000489.cp.20x.jpg","CI7000000489.CP.20X")</f>
        <v>CI7000000489.CP.20X</v>
      </c>
      <c r="AA46" s="6"/>
    </row>
    <row r="47" spans="1:27" ht="22.5">
      <c r="A47" s="14" t="s">
        <v>260</v>
      </c>
      <c r="B47" s="4" t="s">
        <v>204</v>
      </c>
      <c r="C47" s="4" t="s">
        <v>205</v>
      </c>
      <c r="D47" s="8" t="s">
        <v>39</v>
      </c>
      <c r="E47" s="9" t="s">
        <v>27</v>
      </c>
      <c r="F47" s="8">
        <v>49</v>
      </c>
      <c r="G47" s="8" t="s">
        <v>28</v>
      </c>
      <c r="H47" s="4" t="s">
        <v>29</v>
      </c>
      <c r="I47" s="4" t="s">
        <v>48</v>
      </c>
      <c r="J47" s="4" t="s">
        <v>15</v>
      </c>
      <c r="K47" s="4" t="s">
        <v>44</v>
      </c>
      <c r="L47" s="4" t="s">
        <v>123</v>
      </c>
      <c r="M47" s="4" t="s">
        <v>71</v>
      </c>
      <c r="N47" s="4" t="s">
        <v>42</v>
      </c>
      <c r="O47" s="8" t="s">
        <v>43</v>
      </c>
      <c r="P47" s="8">
        <v>0</v>
      </c>
      <c r="Q47" s="8">
        <v>0</v>
      </c>
      <c r="R47" s="8">
        <v>95</v>
      </c>
      <c r="S47" s="8">
        <v>4</v>
      </c>
      <c r="T47" s="8">
        <v>0</v>
      </c>
      <c r="U47" s="8">
        <v>1</v>
      </c>
      <c r="V47" s="4"/>
      <c r="W47" s="4" t="s">
        <v>205</v>
      </c>
      <c r="X47" s="15" t="str">
        <f t="shared" si="0"/>
        <v>CI0000009760</v>
      </c>
      <c r="Y47" s="5" t="str">
        <f>HYPERLINK("images\ci0000009760.ap1.4x.jpg","CI0000009760.AP1.4X")</f>
        <v>CI0000009760.AP1.4X</v>
      </c>
      <c r="Z47" s="5" t="str">
        <f>HYPERLINK("images\ci0000009760.ap1.20x.jpg","CI0000009760.AP1.20X")</f>
        <v>CI0000009760.AP1.20X</v>
      </c>
      <c r="AA47" s="6"/>
    </row>
    <row r="48" spans="1:27" ht="22.5">
      <c r="A48" s="14" t="s">
        <v>261</v>
      </c>
      <c r="B48" s="4" t="s">
        <v>206</v>
      </c>
      <c r="C48" s="4" t="s">
        <v>207</v>
      </c>
      <c r="D48" s="8" t="s">
        <v>26</v>
      </c>
      <c r="E48" s="9" t="s">
        <v>27</v>
      </c>
      <c r="F48" s="8">
        <v>65</v>
      </c>
      <c r="G48" s="8" t="s">
        <v>28</v>
      </c>
      <c r="H48" s="4" t="s">
        <v>29</v>
      </c>
      <c r="I48" s="4" t="s">
        <v>30</v>
      </c>
      <c r="J48" s="4" t="s">
        <v>15</v>
      </c>
      <c r="K48" s="4" t="s">
        <v>107</v>
      </c>
      <c r="L48" s="4" t="s">
        <v>107</v>
      </c>
      <c r="M48" s="4" t="s">
        <v>32</v>
      </c>
      <c r="N48" s="4" t="s">
        <v>49</v>
      </c>
      <c r="O48" s="8" t="s">
        <v>50</v>
      </c>
      <c r="P48" s="8">
        <v>0</v>
      </c>
      <c r="Q48" s="8">
        <v>0</v>
      </c>
      <c r="R48" s="8">
        <v>75</v>
      </c>
      <c r="S48" s="8">
        <v>10</v>
      </c>
      <c r="T48" s="8">
        <v>0</v>
      </c>
      <c r="U48" s="8">
        <v>15</v>
      </c>
      <c r="V48" s="4"/>
      <c r="W48" s="4" t="s">
        <v>207</v>
      </c>
      <c r="X48" s="15" t="str">
        <f t="shared" si="0"/>
        <v>CI0000005047</v>
      </c>
      <c r="Y48" s="5" t="str">
        <f>HYPERLINK("images\ci0000005047.ap.4x.jpg","CI0000005047.AP.4X")</f>
        <v>CI0000005047.AP.4X</v>
      </c>
      <c r="Z48" s="5" t="str">
        <f>HYPERLINK("images\ci0000005047.ap.20x.jpg","CI0000005047.AP.20X")</f>
        <v>CI0000005047.AP.20X</v>
      </c>
      <c r="AA48" s="6"/>
    </row>
    <row r="49" spans="1:27" ht="22.5">
      <c r="A49" s="14" t="s">
        <v>262</v>
      </c>
      <c r="B49" s="4" t="s">
        <v>208</v>
      </c>
      <c r="C49" s="4" t="s">
        <v>209</v>
      </c>
      <c r="D49" s="8" t="s">
        <v>26</v>
      </c>
      <c r="E49" s="9" t="s">
        <v>27</v>
      </c>
      <c r="F49" s="8">
        <v>77</v>
      </c>
      <c r="G49" s="8" t="s">
        <v>28</v>
      </c>
      <c r="H49" s="4" t="s">
        <v>29</v>
      </c>
      <c r="I49" s="4" t="s">
        <v>128</v>
      </c>
      <c r="J49" s="4" t="s">
        <v>15</v>
      </c>
      <c r="K49" s="4" t="s">
        <v>36</v>
      </c>
      <c r="L49" s="4" t="s">
        <v>36</v>
      </c>
      <c r="M49" s="4" t="s">
        <v>56</v>
      </c>
      <c r="N49" s="4" t="s">
        <v>57</v>
      </c>
      <c r="O49" s="8" t="s">
        <v>58</v>
      </c>
      <c r="P49" s="8">
        <v>0</v>
      </c>
      <c r="Q49" s="8">
        <v>0</v>
      </c>
      <c r="R49" s="8">
        <v>50</v>
      </c>
      <c r="S49" s="8">
        <v>25</v>
      </c>
      <c r="T49" s="8">
        <v>25</v>
      </c>
      <c r="U49" s="8">
        <v>0</v>
      </c>
      <c r="V49" s="4"/>
      <c r="W49" s="4" t="s">
        <v>209</v>
      </c>
      <c r="X49" s="15" t="str">
        <f t="shared" si="0"/>
        <v>CU0000011168</v>
      </c>
      <c r="Y49" s="5" t="str">
        <f>HYPERLINK("images\cu0000011168.ap.4x.jpg","CU0000011168.AP.4X")</f>
        <v>CU0000011168.AP.4X</v>
      </c>
      <c r="Z49" s="5" t="str">
        <f>HYPERLINK("images\cu0000011168.ap.20x.jpg","CU0000011168.AP.20X")</f>
        <v>CU0000011168.AP.20X</v>
      </c>
      <c r="AA49" s="6"/>
    </row>
    <row r="50" spans="1:27" ht="22.5">
      <c r="A50" s="14" t="s">
        <v>263</v>
      </c>
      <c r="B50" s="4" t="s">
        <v>210</v>
      </c>
      <c r="C50" s="4" t="s">
        <v>211</v>
      </c>
      <c r="D50" s="8" t="s">
        <v>212</v>
      </c>
      <c r="E50" s="9" t="s">
        <v>27</v>
      </c>
      <c r="F50" s="8">
        <v>79</v>
      </c>
      <c r="G50" s="8" t="s">
        <v>28</v>
      </c>
      <c r="H50" s="4" t="s">
        <v>29</v>
      </c>
      <c r="I50" s="4" t="s">
        <v>213</v>
      </c>
      <c r="J50" s="4" t="s">
        <v>15</v>
      </c>
      <c r="K50" s="4" t="s">
        <v>74</v>
      </c>
      <c r="L50" s="4" t="s">
        <v>79</v>
      </c>
      <c r="M50" s="4" t="s">
        <v>32</v>
      </c>
      <c r="N50" s="4" t="s">
        <v>214</v>
      </c>
      <c r="O50" s="8" t="s">
        <v>192</v>
      </c>
      <c r="P50" s="8">
        <v>0</v>
      </c>
      <c r="Q50" s="8">
        <v>0</v>
      </c>
      <c r="R50" s="8">
        <v>90</v>
      </c>
      <c r="S50" s="8">
        <v>5</v>
      </c>
      <c r="T50" s="8">
        <v>5</v>
      </c>
      <c r="U50" s="8">
        <v>0</v>
      </c>
      <c r="V50" s="4"/>
      <c r="W50" s="4" t="s">
        <v>211</v>
      </c>
      <c r="X50" s="15" t="str">
        <f t="shared" si="0"/>
        <v>CU0000012806</v>
      </c>
      <c r="Y50" s="5" t="str">
        <f>HYPERLINK("images\cu0000012806.pp2.4x.jpg","CU0000012806.PP2.4X")</f>
        <v>CU0000012806.PP2.4X</v>
      </c>
      <c r="Z50" s="5" t="str">
        <f>HYPERLINK("images\cu0000012806.pp2.20x.jpg","CU0000012806.PP2.20X")</f>
        <v>CU0000012806.PP2.20X</v>
      </c>
      <c r="AA50" s="6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 Technologies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2010-06-14T21:25:01Z</dcterms:created>
  <dcterms:modified xsi:type="dcterms:W3CDTF">2010-08-27T19:52:37Z</dcterms:modified>
  <cp:category/>
  <cp:version/>
  <cp:contentType/>
  <cp:contentStatus/>
</cp:coreProperties>
</file>