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<sst xmlns="http://schemas.openxmlformats.org/spreadsheetml/2006/main" count="546" uniqueCount="209">
  <si>
    <t>Sample ID</t>
  </si>
  <si>
    <t>I</t>
  </si>
  <si>
    <t>IIA</t>
  </si>
  <si>
    <t>IIB</t>
  </si>
  <si>
    <t>IIIB</t>
  </si>
  <si>
    <t>IIIC</t>
  </si>
  <si>
    <t>IV</t>
  </si>
  <si>
    <t>RN0000397B</t>
  </si>
  <si>
    <t>RN0000397C</t>
  </si>
  <si>
    <t>RN0000397D</t>
  </si>
  <si>
    <t>RN0000397E</t>
  </si>
  <si>
    <t>RN0000397F</t>
  </si>
  <si>
    <t>RN00003980</t>
  </si>
  <si>
    <t>RN00003981</t>
  </si>
  <si>
    <t>RN00003982</t>
  </si>
  <si>
    <t>RN00003983</t>
  </si>
  <si>
    <t>RN00003984</t>
  </si>
  <si>
    <t>RN00003985</t>
  </si>
  <si>
    <t>RN00003986</t>
  </si>
  <si>
    <t>RN00003987</t>
  </si>
  <si>
    <t>RN00003988</t>
  </si>
  <si>
    <t>RN00003989</t>
  </si>
  <si>
    <t>RN0000398A</t>
  </si>
  <si>
    <t>RN0000398B</t>
  </si>
  <si>
    <t>RN0000398C</t>
  </si>
  <si>
    <t>RN0000398D</t>
  </si>
  <si>
    <t>RN0000398E</t>
  </si>
  <si>
    <t>RN0000398F</t>
  </si>
  <si>
    <t>RN00003990</t>
  </si>
  <si>
    <t>RN00003991</t>
  </si>
  <si>
    <t>RN00003992</t>
  </si>
  <si>
    <t>RN00003993</t>
  </si>
  <si>
    <t>RN00003994</t>
  </si>
  <si>
    <t>RN00003995</t>
  </si>
  <si>
    <t>RN00003996</t>
  </si>
  <si>
    <t>RN00003997</t>
  </si>
  <si>
    <t>RN00003998</t>
  </si>
  <si>
    <t>RN00003999</t>
  </si>
  <si>
    <t>RN0000399A</t>
  </si>
  <si>
    <t>RN0000399B</t>
  </si>
  <si>
    <t>RN0000399C</t>
  </si>
  <si>
    <t>RN0000399D</t>
  </si>
  <si>
    <t>RN0000399E</t>
  </si>
  <si>
    <t>RN0000399F</t>
  </si>
  <si>
    <t>RN000039A0</t>
  </si>
  <si>
    <t>RN000039A1</t>
  </si>
  <si>
    <t>RN000039A2</t>
  </si>
  <si>
    <t>RN000039A3</t>
  </si>
  <si>
    <t>RN000039A4</t>
  </si>
  <si>
    <t>RN000039A5</t>
  </si>
  <si>
    <t>RN000039A6</t>
  </si>
  <si>
    <t>RN000039A7</t>
  </si>
  <si>
    <t>RN000039A8</t>
  </si>
  <si>
    <t>RN000039A9</t>
  </si>
  <si>
    <t>RN000039AA</t>
  </si>
  <si>
    <t>HCRT105/305/505</t>
  </si>
  <si>
    <t>Stage</t>
  </si>
  <si>
    <t>sku</t>
  </si>
  <si>
    <t>well</t>
  </si>
  <si>
    <t>Well position</t>
  </si>
  <si>
    <t>report</t>
  </si>
  <si>
    <t>tissue_image4</t>
  </si>
  <si>
    <t>tissue_image20</t>
  </si>
  <si>
    <t>Electropherogram</t>
  </si>
  <si>
    <t>bioanalyser_ration</t>
  </si>
  <si>
    <t>rtpcr</t>
  </si>
  <si>
    <t>Age</t>
  </si>
  <si>
    <t>Gender</t>
  </si>
  <si>
    <t>Appearance</t>
  </si>
  <si>
    <t>Tumor Grade</t>
  </si>
  <si>
    <t>TNM</t>
  </si>
  <si>
    <t>Normal</t>
  </si>
  <si>
    <t>Lesion</t>
  </si>
  <si>
    <t>Tumor</t>
  </si>
  <si>
    <t>Necrosis</t>
  </si>
  <si>
    <t>Female</t>
  </si>
  <si>
    <t>Colon: right / Colon: right</t>
  </si>
  <si>
    <t>Adenocarcinoma of colon</t>
  </si>
  <si>
    <t>AJCC G1: Well differentiated</t>
  </si>
  <si>
    <t>pT2pN0pMX</t>
  </si>
  <si>
    <t>AJCC G2: Moderately differentiated</t>
  </si>
  <si>
    <t>pT1pN0pMX</t>
  </si>
  <si>
    <t>Colon / Colon</t>
  </si>
  <si>
    <t>Not Reported</t>
  </si>
  <si>
    <t>pT3pN0pMX</t>
  </si>
  <si>
    <t>Male</t>
  </si>
  <si>
    <t>Colon: rectosigmoid / Colon: rectosigmoid</t>
  </si>
  <si>
    <t>Cecum / Cecum</t>
  </si>
  <si>
    <t>Adenocarcinoma of colon, mucinous</t>
  </si>
  <si>
    <t>Colon: transverse / Colon: transverse</t>
  </si>
  <si>
    <t>AJCC G3: Poorly differentiated</t>
  </si>
  <si>
    <t>Rectum / Rectum</t>
  </si>
  <si>
    <t>Colon: right / Colon</t>
  </si>
  <si>
    <t>AJCC G4: Undifferentiated</t>
  </si>
  <si>
    <t>Colon: sigmoid / Colon: sigmoid</t>
  </si>
  <si>
    <t>pT4pN0pMX</t>
  </si>
  <si>
    <t>pT3pN1pMX</t>
  </si>
  <si>
    <t>pT4pN1pMX</t>
  </si>
  <si>
    <t>Colon: left / Colon: left</t>
  </si>
  <si>
    <t>pT3pN2pMX</t>
  </si>
  <si>
    <t>Adenocarcinoma of colon, mucinous, signet ring cell</t>
  </si>
  <si>
    <t>pT4pN2pMX</t>
  </si>
  <si>
    <t>pT2pN2pMX</t>
  </si>
  <si>
    <t>pT3pN0pM1</t>
  </si>
  <si>
    <t>pT1pN1pM1</t>
  </si>
  <si>
    <t>pT3pN1pM1</t>
  </si>
  <si>
    <t>pT3pN2pM1</t>
  </si>
  <si>
    <t>pT2pN1pM1</t>
  </si>
  <si>
    <t>Not Applicable</t>
  </si>
  <si>
    <t>Tissue</t>
  </si>
  <si>
    <t>Diagnosis</t>
  </si>
  <si>
    <t>Hypercellular Stroma</t>
  </si>
  <si>
    <t>Hypo/Acellular Stroma</t>
  </si>
  <si>
    <t>CI0000006015.3.4X</t>
  </si>
  <si>
    <t>CI0000006109.1.4X</t>
  </si>
  <si>
    <t>CI0000006679.5.4X</t>
  </si>
  <si>
    <t>CI0000006744.1.4X</t>
  </si>
  <si>
    <t>CI0000006789.1.4X</t>
  </si>
  <si>
    <t>CI0000006794.1.4X</t>
  </si>
  <si>
    <t>CI0000005468.2.4X</t>
  </si>
  <si>
    <t>CI0000019352.1.4X</t>
  </si>
  <si>
    <t>CU0000006030.1.4X</t>
  </si>
  <si>
    <t>CI0000013631.5.4X</t>
  </si>
  <si>
    <t>CI0000014255.1.4X</t>
  </si>
  <si>
    <t>CI0000014284.2.4X</t>
  </si>
  <si>
    <t>CI0000015734.3.4X</t>
  </si>
  <si>
    <t>CI0000016733.1.4X</t>
  </si>
  <si>
    <t>CI0000018995.1.4X</t>
  </si>
  <si>
    <t>CI0000019153.1.4X</t>
  </si>
  <si>
    <t>CI0000019233.1.4X</t>
  </si>
  <si>
    <t>CI0000020466.1.4X</t>
  </si>
  <si>
    <t>CI0000020493.1.4X</t>
  </si>
  <si>
    <t>CU0000005708.11.4X</t>
  </si>
  <si>
    <t>CU0000011746.1.4X</t>
  </si>
  <si>
    <t>CU0000012051.1.4X</t>
  </si>
  <si>
    <t>CU0000014023.1.4X</t>
  </si>
  <si>
    <t>CU0000009331.2.4X</t>
  </si>
  <si>
    <t>CU0000018775.1.4X</t>
  </si>
  <si>
    <t>CI0000015252.1.4X</t>
  </si>
  <si>
    <t>CI0000016920.1.4X</t>
  </si>
  <si>
    <t>CI0000016925.2.4X</t>
  </si>
  <si>
    <t>CI0000017073.1.4X</t>
  </si>
  <si>
    <t>CI0000018449.3.4X</t>
  </si>
  <si>
    <t>CI0000020880.1.4X</t>
  </si>
  <si>
    <t>CI0000021177.2.4X</t>
  </si>
  <si>
    <t>CU0000014847.2.4X</t>
  </si>
  <si>
    <t>CI0000014294.1.4X</t>
  </si>
  <si>
    <t>CI0000014988.1.4X</t>
  </si>
  <si>
    <t>CI0000015367.2.4X</t>
  </si>
  <si>
    <t>CI0000016711.1.4X</t>
  </si>
  <si>
    <t>CI0000017029.1.4X</t>
  </si>
  <si>
    <t>CI0000018947.2.4X</t>
  </si>
  <si>
    <t>CU0000016204.1.4X</t>
  </si>
  <si>
    <t>CU0000018766.1.4X</t>
  </si>
  <si>
    <t>CI0000000358.1.4X</t>
  </si>
  <si>
    <t>CI0000009204.4.4X</t>
  </si>
  <si>
    <t>CI0000016771.1.4X</t>
  </si>
  <si>
    <t>CI0000016954.1.4X</t>
  </si>
  <si>
    <t>CI0000022292.1.4X</t>
  </si>
  <si>
    <t>CU0000011795.1.4X</t>
  </si>
  <si>
    <t>CX0000000181.1.4X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</si>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</sst>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#.00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#.##"/>
    <numFmt numFmtId="171" formatCode="0.000000000000000"/>
    <numFmt numFmtId="172" formatCode="0.000000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52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bestFit="1" customWidth="1"/>
    <col min="2" max="2" width="4.8515625" style="0" bestFit="1" customWidth="1"/>
    <col min="3" max="3" width="12.8515625" style="0" bestFit="1" customWidth="1"/>
    <col min="4" max="4" width="7.7109375" style="8" bestFit="1" customWidth="1"/>
    <col min="5" max="5" width="4.57421875" style="8" bestFit="1" customWidth="1"/>
    <col min="6" max="6" width="12.00390625" style="8" customWidth="1"/>
    <col min="7" max="7" width="7.7109375" style="8" customWidth="1"/>
    <col min="8" max="8" width="13.57421875" style="8" customWidth="1"/>
    <col min="9" max="9" width="11.7109375" style="8" customWidth="1"/>
    <col min="10" max="10" width="6.140625" style="3" customWidth="1"/>
    <col min="11" max="11" width="7.57421875" style="8" bestFit="1" customWidth="1"/>
    <col min="12" max="12" width="7.00390625" style="8" bestFit="1" customWidth="1"/>
    <col min="13" max="13" width="6.8515625" style="8" bestFit="1" customWidth="1"/>
    <col min="14" max="15" width="9.140625" style="8" customWidth="1"/>
    <col min="16" max="16" width="8.57421875" style="8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6.140625" style="0" bestFit="1" customWidth="1"/>
    <col min="21" max="21" width="0" style="0" hidden="1" customWidth="1"/>
    <col min="22" max="22" width="17.00390625" style="0" bestFit="1" customWidth="1"/>
    <col min="23" max="23" width="0" style="0" hidden="1" customWidth="1"/>
    <col min="24" max="24" width="18.00390625" style="0" bestFit="1" customWidth="1"/>
    <col min="25" max="25" width="9.00390625" style="0" customWidth="1"/>
    <col min="26" max="26" width="0" style="0" hidden="1" customWidth="1"/>
    <col min="27" max="27" width="18.00390625" style="0" bestFit="1" customWidth="1"/>
    <col min="28" max="28" width="10.421875" style="8" bestFit="1" customWidth="1"/>
    <col min="29" max="29" width="10.8515625" style="8" bestFit="1" customWidth="1"/>
  </cols>
  <sheetData>
    <row r="1" spans="1:29" s="14" customFormat="1" ht="18" customHeight="1">
      <c r="A1" s="6" t="s">
        <v>57</v>
      </c>
      <c r="B1" s="6" t="s">
        <v>58</v>
      </c>
      <c r="C1" s="6" t="s">
        <v>59</v>
      </c>
      <c r="D1" s="6" t="s">
        <v>67</v>
      </c>
      <c r="E1" s="6" t="s">
        <v>66</v>
      </c>
      <c r="F1" s="6" t="s">
        <v>109</v>
      </c>
      <c r="G1" s="13" t="s">
        <v>68</v>
      </c>
      <c r="H1" s="7" t="s">
        <v>110</v>
      </c>
      <c r="I1" s="13" t="s">
        <v>69</v>
      </c>
      <c r="J1" s="7" t="s">
        <v>56</v>
      </c>
      <c r="K1" s="7" t="s">
        <v>71</v>
      </c>
      <c r="L1" s="7" t="s">
        <v>72</v>
      </c>
      <c r="M1" s="7" t="s">
        <v>73</v>
      </c>
      <c r="N1" s="6" t="s">
        <v>111</v>
      </c>
      <c r="O1" s="6" t="s">
        <v>112</v>
      </c>
      <c r="P1" s="7" t="s">
        <v>74</v>
      </c>
      <c r="Q1" s="6"/>
      <c r="R1" s="6" t="s">
        <v>60</v>
      </c>
      <c r="S1" s="6"/>
      <c r="T1" s="6" t="s">
        <v>61</v>
      </c>
      <c r="U1" s="6"/>
      <c r="V1" s="6" t="s">
        <v>62</v>
      </c>
      <c r="W1" s="6"/>
      <c r="X1" s="6" t="s">
        <v>63</v>
      </c>
      <c r="Y1" s="6" t="s">
        <v>64</v>
      </c>
      <c r="Z1" s="6"/>
      <c r="AA1" s="6" t="s">
        <v>65</v>
      </c>
      <c r="AB1" s="1" t="s">
        <v>0</v>
      </c>
      <c r="AC1" s="1" t="s">
        <v>70</v>
      </c>
    </row>
    <row r="2" spans="1:29" ht="12.75">
      <c r="A2" s="4" t="s">
        <v>55</v>
      </c>
      <c r="B2" s="5">
        <v>1</v>
      </c>
      <c r="C2" s="5" t="s">
        <v>161</v>
      </c>
      <c r="D2" s="5" t="s">
        <v>85</v>
      </c>
      <c r="E2" s="5">
        <v>68</v>
      </c>
      <c r="F2" s="9" t="s">
        <v>94</v>
      </c>
      <c r="G2" s="9" t="s">
        <v>71</v>
      </c>
      <c r="H2" s="9" t="s">
        <v>77</v>
      </c>
      <c r="I2" s="9" t="s">
        <v>108</v>
      </c>
      <c r="J2" s="2">
        <v>0</v>
      </c>
      <c r="K2" s="5">
        <v>100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11" t="str">
        <f>HYPERLINK("abstracts\ci0000006015.rtf","CI0000006015")</f>
        <v>CI0000006015</v>
      </c>
      <c r="R2" s="15" t="str">
        <f>HYPERLINK("/assets/documents/TissueScan/abstracts/"&amp;Q2&amp;".rtf",Q2)</f>
        <v>CI0000006015</v>
      </c>
      <c r="S2" t="s">
        <v>113</v>
      </c>
      <c r="T2" s="15" t="str">
        <f aca="true" t="shared" si="0" ref="T2:T49">HYPERLINK("/images/rapidscan/"&amp;S2&amp;".jpg",S2)</f>
        <v>CI0000006015.3.4X</v>
      </c>
      <c r="U2" s="11" t="str">
        <f>HYPERLINK("images\ci0000006015.3.20x.jpg","CI0000006015.3.20X")</f>
        <v>CI0000006015.3.20X</v>
      </c>
      <c r="V2" s="15" t="str">
        <f aca="true" t="shared" si="1" ref="V2:V49">HYPERLINK("/images/rapidscan/"&amp;U2&amp;".jpg",U2)</f>
        <v>CI0000006015.3.20X</v>
      </c>
      <c r="W2" s="11" t="str">
        <f>HYPERLINK("images\ci0000006015.3.b371.jpg","CI0000006015.3.B371")</f>
        <v>CI0000006015.3.B371</v>
      </c>
      <c r="X2" s="15" t="str">
        <f aca="true" t="shared" si="2" ref="X2:X49">HYPERLINK("/images/rapidscan/"&amp;W2&amp;".jpg",W2)</f>
        <v>CI0000006015.3.B371</v>
      </c>
      <c r="Y2" s="10">
        <v>1.2100000381469727</v>
      </c>
      <c r="Z2" s="11" t="str">
        <f>HYPERLINK("images\ci0000006015.3.r189.jpg","CI0000006015.3.R189")</f>
        <v>CI0000006015.3.R189</v>
      </c>
      <c r="AA2" s="15" t="str">
        <f aca="true" t="shared" si="3" ref="AA2:AA49">HYPERLINK("/images/rapidscan/"&amp;Z2&amp;".jpg",Z2)</f>
        <v>CI0000006015.3.R189</v>
      </c>
      <c r="AB2" s="9" t="s">
        <v>49</v>
      </c>
      <c r="AC2" s="9" t="s">
        <v>108</v>
      </c>
    </row>
    <row r="3" spans="1:29" ht="12.75">
      <c r="A3" s="4" t="s">
        <v>55</v>
      </c>
      <c r="B3" s="5">
        <v>2</v>
      </c>
      <c r="C3" s="5" t="s">
        <v>162</v>
      </c>
      <c r="D3" s="5" t="s">
        <v>85</v>
      </c>
      <c r="E3" s="5">
        <v>72</v>
      </c>
      <c r="F3" s="9" t="s">
        <v>76</v>
      </c>
      <c r="G3" s="9" t="s">
        <v>71</v>
      </c>
      <c r="H3" s="9" t="s">
        <v>77</v>
      </c>
      <c r="I3" s="9" t="s">
        <v>108</v>
      </c>
      <c r="J3" s="2">
        <v>0</v>
      </c>
      <c r="K3" s="5">
        <v>100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11" t="str">
        <f>HYPERLINK("abstracts\ci0000006109.rtf","CI0000006109")</f>
        <v>CI0000006109</v>
      </c>
      <c r="R3" s="15" t="str">
        <f>HYPERLINK("/assets/documents/TissueScan/abstracts/"&amp;Q3&amp;".rtf",Q3)</f>
        <v>CI0000006109</v>
      </c>
      <c r="S3" t="s">
        <v>114</v>
      </c>
      <c r="T3" s="15" t="str">
        <f t="shared" si="0"/>
        <v>CI0000006109.1.4X</v>
      </c>
      <c r="U3" s="11" t="str">
        <f>HYPERLINK("images\ci0000006109.1.20x.jpg","CI0000006109.1.20X")</f>
        <v>CI0000006109.1.20X</v>
      </c>
      <c r="V3" s="15" t="str">
        <f t="shared" si="1"/>
        <v>CI0000006109.1.20X</v>
      </c>
      <c r="W3" s="11" t="str">
        <f>HYPERLINK("images\ci0000006109.1.b294.jpg","CI0000006109.1.B294")</f>
        <v>CI0000006109.1.B294</v>
      </c>
      <c r="X3" s="15" t="str">
        <f t="shared" si="2"/>
        <v>CI0000006109.1.B294</v>
      </c>
      <c r="Y3" s="10">
        <v>1.4299999475479126</v>
      </c>
      <c r="Z3" s="11" t="str">
        <f>HYPERLINK("images\ci0000006109.1.r156.jpg","CI0000006109.1.R156")</f>
        <v>CI0000006109.1.R156</v>
      </c>
      <c r="AA3" s="15" t="str">
        <f t="shared" si="3"/>
        <v>CI0000006109.1.R156</v>
      </c>
      <c r="AB3" s="9" t="s">
        <v>50</v>
      </c>
      <c r="AC3" s="9" t="s">
        <v>108</v>
      </c>
    </row>
    <row r="4" spans="1:29" ht="12.75">
      <c r="A4" s="4" t="s">
        <v>55</v>
      </c>
      <c r="B4" s="5">
        <v>3</v>
      </c>
      <c r="C4" s="5" t="s">
        <v>163</v>
      </c>
      <c r="D4" s="5" t="s">
        <v>75</v>
      </c>
      <c r="E4" s="5">
        <v>70</v>
      </c>
      <c r="F4" s="9" t="s">
        <v>89</v>
      </c>
      <c r="G4" s="9" t="s">
        <v>71</v>
      </c>
      <c r="H4" s="9" t="s">
        <v>77</v>
      </c>
      <c r="I4" s="9" t="s">
        <v>108</v>
      </c>
      <c r="J4" s="2">
        <v>0</v>
      </c>
      <c r="K4" s="5">
        <v>100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11" t="str">
        <f>HYPERLINK("abstracts\ci0000006679.rtf","CI0000006679")</f>
        <v>CI0000006679</v>
      </c>
      <c r="R4" s="15" t="str">
        <f>HYPERLINK("/assets/documents/TissueScan/abstracts/"&amp;Q4&amp;".rtf",Q4)</f>
        <v>CI0000006679</v>
      </c>
      <c r="S4" t="s">
        <v>115</v>
      </c>
      <c r="T4" s="15" t="str">
        <f t="shared" si="0"/>
        <v>CI0000006679.5.4X</v>
      </c>
      <c r="U4" s="11" t="str">
        <f>HYPERLINK("images\ci0000006679.5.20x.jpg","CI0000006679.5.20X")</f>
        <v>CI0000006679.5.20X</v>
      </c>
      <c r="V4" s="15" t="str">
        <f t="shared" si="1"/>
        <v>CI0000006679.5.20X</v>
      </c>
      <c r="W4" s="11" t="str">
        <f>HYPERLINK("images\ci0000006679.5.b601.jpg","CI0000006679.5.B601")</f>
        <v>CI0000006679.5.B601</v>
      </c>
      <c r="X4" s="15" t="str">
        <f t="shared" si="2"/>
        <v>CI0000006679.5.B601</v>
      </c>
      <c r="Y4" s="10">
        <v>1.3300000429153442</v>
      </c>
      <c r="Z4" s="11" t="str">
        <f>HYPERLINK("images\ci0000006679.5.r297.jpg","CI0000006679.5.R297")</f>
        <v>CI0000006679.5.R297</v>
      </c>
      <c r="AA4" s="15" t="str">
        <f t="shared" si="3"/>
        <v>CI0000006679.5.R297</v>
      </c>
      <c r="AB4" s="9" t="s">
        <v>51</v>
      </c>
      <c r="AC4" s="9" t="s">
        <v>108</v>
      </c>
    </row>
    <row r="5" spans="1:29" ht="12.75">
      <c r="A5" s="4" t="s">
        <v>55</v>
      </c>
      <c r="B5" s="5">
        <v>4</v>
      </c>
      <c r="C5" s="5" t="s">
        <v>164</v>
      </c>
      <c r="D5" s="5" t="s">
        <v>75</v>
      </c>
      <c r="E5" s="5">
        <v>60</v>
      </c>
      <c r="F5" s="9" t="s">
        <v>82</v>
      </c>
      <c r="G5" s="9" t="s">
        <v>71</v>
      </c>
      <c r="H5" s="9" t="s">
        <v>77</v>
      </c>
      <c r="I5" s="9" t="s">
        <v>108</v>
      </c>
      <c r="J5" s="2">
        <v>0</v>
      </c>
      <c r="K5" s="5">
        <v>100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11" t="str">
        <f>HYPERLINK("abstracts\ci0000006744.rtf","CI0000006744")</f>
        <v>CI0000006744</v>
      </c>
      <c r="R5" s="15" t="str">
        <f>HYPERLINK("/assets/documents/TissueScan/abstracts/"&amp;Q5&amp;".rtf",Q5)</f>
        <v>CI0000006744</v>
      </c>
      <c r="S5" t="s">
        <v>116</v>
      </c>
      <c r="T5" s="15" t="str">
        <f t="shared" si="0"/>
        <v>CI0000006744.1.4X</v>
      </c>
      <c r="U5" s="11" t="str">
        <f>HYPERLINK("images\ci0000006744.1.20x.jpg","CI0000006744.1.20X")</f>
        <v>CI0000006744.1.20X</v>
      </c>
      <c r="V5" s="15" t="str">
        <f t="shared" si="1"/>
        <v>CI0000006744.1.20X</v>
      </c>
      <c r="W5" s="11" t="str">
        <f>HYPERLINK("images\ci0000006744.1.b185.jpg","CI0000006744.1.B185")</f>
        <v>CI0000006744.1.B185</v>
      </c>
      <c r="X5" s="15" t="str">
        <f t="shared" si="2"/>
        <v>CI0000006744.1.B185</v>
      </c>
      <c r="Y5" s="10">
        <v>1.4600000381469727</v>
      </c>
      <c r="Z5" s="11" t="str">
        <f>HYPERLINK("images\ci0000006744.1.r108.jpg","CI0000006744.1.R108")</f>
        <v>CI0000006744.1.R108</v>
      </c>
      <c r="AA5" s="15" t="str">
        <f t="shared" si="3"/>
        <v>CI0000006744.1.R108</v>
      </c>
      <c r="AB5" s="9" t="s">
        <v>52</v>
      </c>
      <c r="AC5" s="9" t="s">
        <v>108</v>
      </c>
    </row>
    <row r="6" spans="1:29" ht="12.75">
      <c r="A6" s="4" t="s">
        <v>55</v>
      </c>
      <c r="B6" s="5">
        <v>5</v>
      </c>
      <c r="C6" s="5" t="s">
        <v>165</v>
      </c>
      <c r="D6" s="5" t="s">
        <v>85</v>
      </c>
      <c r="E6" s="5">
        <v>65</v>
      </c>
      <c r="F6" s="9" t="s">
        <v>76</v>
      </c>
      <c r="G6" s="9" t="s">
        <v>71</v>
      </c>
      <c r="H6" s="9" t="s">
        <v>77</v>
      </c>
      <c r="I6" s="9" t="s">
        <v>108</v>
      </c>
      <c r="J6" s="2">
        <v>0</v>
      </c>
      <c r="K6" s="5">
        <v>100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1" t="str">
        <f>HYPERLINK("abstracts\ci0000006789.rtf","CI0000006789")</f>
        <v>CI0000006789</v>
      </c>
      <c r="R6" s="15" t="str">
        <f>HYPERLINK("/assets/documents/TissueScan/abstracts/"&amp;Q6&amp;".rtf",Q6)</f>
        <v>CI0000006789</v>
      </c>
      <c r="S6" t="s">
        <v>117</v>
      </c>
      <c r="T6" s="15" t="str">
        <f t="shared" si="0"/>
        <v>CI0000006789.1.4X</v>
      </c>
      <c r="U6" s="11" t="str">
        <f>HYPERLINK("images\ci0000006789.1.20x.jpg","CI0000006789.1.20X")</f>
        <v>CI0000006789.1.20X</v>
      </c>
      <c r="V6" s="15" t="str">
        <f t="shared" si="1"/>
        <v>CI0000006789.1.20X</v>
      </c>
      <c r="W6" s="11" t="str">
        <f>HYPERLINK("images\ci0000006789.1.b295.jpg","CI0000006789.1.B295")</f>
        <v>CI0000006789.1.B295</v>
      </c>
      <c r="X6" s="15" t="str">
        <f t="shared" si="2"/>
        <v>CI0000006789.1.B295</v>
      </c>
      <c r="Y6" s="10">
        <v>1.2100000381469727</v>
      </c>
      <c r="Z6" s="11" t="str">
        <f>HYPERLINK("images\ci0000006789.1.r156.jpg","CI0000006789.1.R156")</f>
        <v>CI0000006789.1.R156</v>
      </c>
      <c r="AA6" s="15" t="str">
        <f t="shared" si="3"/>
        <v>CI0000006789.1.R156</v>
      </c>
      <c r="AB6" s="9" t="s">
        <v>53</v>
      </c>
      <c r="AC6" s="9" t="s">
        <v>108</v>
      </c>
    </row>
    <row r="7" spans="1:29" ht="12.75">
      <c r="A7" s="4" t="s">
        <v>55</v>
      </c>
      <c r="B7" s="5">
        <v>6</v>
      </c>
      <c r="C7" s="5" t="s">
        <v>166</v>
      </c>
      <c r="D7" s="5" t="s">
        <v>85</v>
      </c>
      <c r="E7" s="5">
        <v>58</v>
      </c>
      <c r="F7" s="9" t="s">
        <v>94</v>
      </c>
      <c r="G7" s="9" t="s">
        <v>71</v>
      </c>
      <c r="H7" s="9" t="s">
        <v>77</v>
      </c>
      <c r="I7" s="9" t="s">
        <v>108</v>
      </c>
      <c r="J7" s="2">
        <v>0</v>
      </c>
      <c r="K7" s="5">
        <v>100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1" t="str">
        <f>HYPERLINK("abstracts\ci0000006794.rtf","CI0000006794")</f>
        <v>CI0000006794</v>
      </c>
      <c r="R7" s="15" t="str">
        <f>HYPERLINK("/assets/documents/TissueScan/abstracts/"&amp;Q7&amp;".rtf",Q7)</f>
        <v>CI0000006794</v>
      </c>
      <c r="S7" t="s">
        <v>118</v>
      </c>
      <c r="T7" s="15" t="str">
        <f t="shared" si="0"/>
        <v>CI0000006794.1.4X</v>
      </c>
      <c r="U7" s="11" t="str">
        <f>HYPERLINK("images\ci0000006794.1.20x.jpg","CI0000006794.1.20X")</f>
        <v>CI0000006794.1.20X</v>
      </c>
      <c r="V7" s="15" t="str">
        <f t="shared" si="1"/>
        <v>CI0000006794.1.20X</v>
      </c>
      <c r="W7" s="11" t="str">
        <f>HYPERLINK("images\ci0000006794.1.b245.jpg","CI0000006794.1.B245")</f>
        <v>CI0000006794.1.B245</v>
      </c>
      <c r="X7" s="15" t="str">
        <f t="shared" si="2"/>
        <v>CI0000006794.1.B245</v>
      </c>
      <c r="Y7" s="10">
        <v>1.3899999856948853</v>
      </c>
      <c r="Z7" s="11" t="str">
        <f>HYPERLINK("images\ci0000006794.1.r134.jpg","CI0000006794.1.R134")</f>
        <v>CI0000006794.1.R134</v>
      </c>
      <c r="AA7" s="15" t="str">
        <f t="shared" si="3"/>
        <v>CI0000006794.1.R134</v>
      </c>
      <c r="AB7" s="9" t="s">
        <v>54</v>
      </c>
      <c r="AC7" s="9" t="s">
        <v>108</v>
      </c>
    </row>
    <row r="8" spans="1:29" ht="12.75">
      <c r="A8" s="4" t="s">
        <v>55</v>
      </c>
      <c r="B8" s="5">
        <v>7</v>
      </c>
      <c r="C8" s="5" t="s">
        <v>167</v>
      </c>
      <c r="D8" s="5" t="s">
        <v>75</v>
      </c>
      <c r="E8" s="5">
        <v>89</v>
      </c>
      <c r="F8" s="9" t="s">
        <v>76</v>
      </c>
      <c r="G8" s="9" t="s">
        <v>73</v>
      </c>
      <c r="H8" s="9" t="s">
        <v>77</v>
      </c>
      <c r="I8" s="9" t="s">
        <v>78</v>
      </c>
      <c r="J8" s="2" t="s">
        <v>1</v>
      </c>
      <c r="K8" s="5">
        <v>0</v>
      </c>
      <c r="L8" s="5">
        <v>0</v>
      </c>
      <c r="M8" s="5">
        <v>95</v>
      </c>
      <c r="N8" s="5">
        <v>5</v>
      </c>
      <c r="O8" s="5">
        <v>0</v>
      </c>
      <c r="P8" s="5">
        <v>0</v>
      </c>
      <c r="Q8" s="11" t="str">
        <f>HYPERLINK("abstracts\ci0000005468.rtf","CI0000005468")</f>
        <v>CI0000005468</v>
      </c>
      <c r="R8" s="15" t="str">
        <f>HYPERLINK("/assets/documents/TissueScan/abstracts/"&amp;Q8&amp;".rtf",Q8)</f>
        <v>CI0000005468</v>
      </c>
      <c r="S8" t="s">
        <v>119</v>
      </c>
      <c r="T8" s="15" t="str">
        <f t="shared" si="0"/>
        <v>CI0000005468.2.4X</v>
      </c>
      <c r="U8" s="11" t="str">
        <f>HYPERLINK("images\ci0000005468.2.20x.jpg","CI0000005468.2.20X")</f>
        <v>CI0000005468.2.20X</v>
      </c>
      <c r="V8" s="15" t="str">
        <f t="shared" si="1"/>
        <v>CI0000005468.2.20X</v>
      </c>
      <c r="W8" s="11" t="str">
        <f>HYPERLINK("images\ci0000005468.2.b147.jpg","CI0000005468.2.B147")</f>
        <v>CI0000005468.2.B147</v>
      </c>
      <c r="X8" s="15" t="str">
        <f t="shared" si="2"/>
        <v>CI0000005468.2.B147</v>
      </c>
      <c r="Y8" s="10">
        <v>2.049999952316284</v>
      </c>
      <c r="Z8" s="11" t="str">
        <f>HYPERLINK("images\ci0000005468.2.r83.jpg","CI0000005468.2.R83")</f>
        <v>CI0000005468.2.R83</v>
      </c>
      <c r="AA8" s="15" t="str">
        <f t="shared" si="3"/>
        <v>CI0000005468.2.R83</v>
      </c>
      <c r="AB8" s="9" t="s">
        <v>7</v>
      </c>
      <c r="AC8" s="9" t="s">
        <v>79</v>
      </c>
    </row>
    <row r="9" spans="1:29" ht="12.75">
      <c r="A9" s="4" t="s">
        <v>55</v>
      </c>
      <c r="B9" s="5">
        <v>8</v>
      </c>
      <c r="C9" s="5" t="s">
        <v>168</v>
      </c>
      <c r="D9" s="5" t="s">
        <v>75</v>
      </c>
      <c r="E9" s="5">
        <v>81</v>
      </c>
      <c r="F9" s="9" t="s">
        <v>76</v>
      </c>
      <c r="G9" s="9" t="s">
        <v>73</v>
      </c>
      <c r="H9" s="9" t="s">
        <v>77</v>
      </c>
      <c r="I9" s="9" t="s">
        <v>80</v>
      </c>
      <c r="J9" s="2" t="s">
        <v>1</v>
      </c>
      <c r="K9" s="5">
        <v>0</v>
      </c>
      <c r="L9" s="5">
        <v>0</v>
      </c>
      <c r="M9" s="5">
        <v>85</v>
      </c>
      <c r="N9" s="5">
        <v>10</v>
      </c>
      <c r="O9" s="5">
        <v>5</v>
      </c>
      <c r="P9" s="5">
        <v>0</v>
      </c>
      <c r="Q9" s="11" t="str">
        <f>HYPERLINK("abstracts\ci0000019352.rtf","CI0000019352")</f>
        <v>CI0000019352</v>
      </c>
      <c r="R9" s="15" t="str">
        <f>HYPERLINK("/assets/documents/TissueScan/abstracts/"&amp;Q9&amp;".rtf",Q9)</f>
        <v>CI0000019352</v>
      </c>
      <c r="S9" t="s">
        <v>120</v>
      </c>
      <c r="T9" s="15" t="str">
        <f t="shared" si="0"/>
        <v>CI0000019352.1.4X</v>
      </c>
      <c r="U9" s="11" t="str">
        <f>HYPERLINK("images\ci0000019352.1.20x.jpg","CI0000019352.1.20X")</f>
        <v>CI0000019352.1.20X</v>
      </c>
      <c r="V9" s="15" t="str">
        <f t="shared" si="1"/>
        <v>CI0000019352.1.20X</v>
      </c>
      <c r="W9" s="11" t="str">
        <f>HYPERLINK("images\ci0000019352.1.b658.jpg","CI0000019352.1.B658")</f>
        <v>CI0000019352.1.B658</v>
      </c>
      <c r="X9" s="15" t="str">
        <f t="shared" si="2"/>
        <v>CI0000019352.1.B658</v>
      </c>
      <c r="Y9" s="10">
        <v>1.2699999809265137</v>
      </c>
      <c r="Z9" s="11" t="str">
        <f>HYPERLINK("images\ci0000019352.1.r357.jpg","CI0000019352.1.R357")</f>
        <v>CI0000019352.1.R357</v>
      </c>
      <c r="AA9" s="15" t="str">
        <f t="shared" si="3"/>
        <v>CI0000019352.1.R357</v>
      </c>
      <c r="AB9" s="9" t="s">
        <v>8</v>
      </c>
      <c r="AC9" s="9" t="s">
        <v>81</v>
      </c>
    </row>
    <row r="10" spans="1:29" ht="12.75">
      <c r="A10" s="4" t="s">
        <v>55</v>
      </c>
      <c r="B10" s="5">
        <v>9</v>
      </c>
      <c r="C10" s="5" t="s">
        <v>169</v>
      </c>
      <c r="D10" s="5" t="s">
        <v>75</v>
      </c>
      <c r="E10" s="5">
        <v>78</v>
      </c>
      <c r="F10" s="9" t="s">
        <v>82</v>
      </c>
      <c r="G10" s="9" t="s">
        <v>73</v>
      </c>
      <c r="H10" s="9" t="s">
        <v>77</v>
      </c>
      <c r="I10" s="9" t="s">
        <v>83</v>
      </c>
      <c r="J10" s="2" t="s">
        <v>1</v>
      </c>
      <c r="K10" s="5">
        <v>30</v>
      </c>
      <c r="L10" s="5">
        <v>0</v>
      </c>
      <c r="M10" s="5">
        <v>50</v>
      </c>
      <c r="N10" s="5">
        <v>10</v>
      </c>
      <c r="O10" s="5">
        <v>0</v>
      </c>
      <c r="P10" s="5">
        <v>10</v>
      </c>
      <c r="Q10" s="11" t="str">
        <f>HYPERLINK("abstracts\cu0000006030.rtf","CU0000006030")</f>
        <v>CU0000006030</v>
      </c>
      <c r="R10" s="15" t="str">
        <f>HYPERLINK("/assets/documents/TissueScan/abstracts/"&amp;Q10&amp;".rtf",Q10)</f>
        <v>CU0000006030</v>
      </c>
      <c r="S10" t="s">
        <v>121</v>
      </c>
      <c r="T10" s="15" t="str">
        <f t="shared" si="0"/>
        <v>CU0000006030.1.4X</v>
      </c>
      <c r="U10" s="11" t="str">
        <f>HYPERLINK("images\cu0000006030.1.20x.jpg","CU0000006030.1.20X")</f>
        <v>CU0000006030.1.20X</v>
      </c>
      <c r="V10" s="15" t="str">
        <f t="shared" si="1"/>
        <v>CU0000006030.1.20X</v>
      </c>
      <c r="W10" s="11" t="str">
        <f>HYPERLINK("images\cu0000006030.1.b658.jpg","CU0000006030.1.B658")</f>
        <v>CU0000006030.1.B658</v>
      </c>
      <c r="X10" s="15" t="str">
        <f t="shared" si="2"/>
        <v>CU0000006030.1.B658</v>
      </c>
      <c r="Y10" s="10">
        <v>1.2899999618530273</v>
      </c>
      <c r="Z10" s="11" t="str">
        <f>HYPERLINK("images\cu0000006030.1.r357.jpg","CU0000006030.1.R357")</f>
        <v>CU0000006030.1.R357</v>
      </c>
      <c r="AA10" s="15" t="str">
        <f t="shared" si="3"/>
        <v>CU0000006030.1.R357</v>
      </c>
      <c r="AB10" s="9" t="s">
        <v>9</v>
      </c>
      <c r="AC10" s="9" t="s">
        <v>79</v>
      </c>
    </row>
    <row r="11" spans="1:29" ht="12.75">
      <c r="A11" s="4" t="s">
        <v>55</v>
      </c>
      <c r="B11" s="5">
        <v>10</v>
      </c>
      <c r="C11" s="5" t="s">
        <v>170</v>
      </c>
      <c r="D11" s="5" t="s">
        <v>75</v>
      </c>
      <c r="E11" s="5">
        <v>74</v>
      </c>
      <c r="F11" s="9" t="s">
        <v>76</v>
      </c>
      <c r="G11" s="9" t="s">
        <v>73</v>
      </c>
      <c r="H11" s="9" t="s">
        <v>77</v>
      </c>
      <c r="I11" s="9" t="s">
        <v>80</v>
      </c>
      <c r="J11" s="2" t="s">
        <v>2</v>
      </c>
      <c r="K11" s="5">
        <v>20</v>
      </c>
      <c r="L11" s="5">
        <v>0</v>
      </c>
      <c r="M11" s="5">
        <v>60</v>
      </c>
      <c r="N11" s="5">
        <v>20</v>
      </c>
      <c r="O11" s="5">
        <v>0</v>
      </c>
      <c r="P11" s="5">
        <v>0</v>
      </c>
      <c r="Q11" s="11" t="str">
        <f>HYPERLINK("abstracts\ci0000013631.rtf","CI0000013631")</f>
        <v>CI0000013631</v>
      </c>
      <c r="R11" s="15" t="str">
        <f>HYPERLINK("/assets/documents/TissueScan/abstracts/"&amp;Q11&amp;".rtf",Q11)</f>
        <v>CI0000013631</v>
      </c>
      <c r="S11" t="s">
        <v>122</v>
      </c>
      <c r="T11" s="15" t="str">
        <f t="shared" si="0"/>
        <v>CI0000013631.5.4X</v>
      </c>
      <c r="U11" s="11" t="str">
        <f>HYPERLINK("images\ci0000013631.5.20x.jpg","CI0000013631.5.20X")</f>
        <v>CI0000013631.5.20X</v>
      </c>
      <c r="V11" s="15" t="str">
        <f t="shared" si="1"/>
        <v>CI0000013631.5.20X</v>
      </c>
      <c r="W11" s="11" t="str">
        <f>HYPERLINK("images\ci0000013631.5.b658.jpg","CI0000013631.5.B658")</f>
        <v>CI0000013631.5.B658</v>
      </c>
      <c r="X11" s="15" t="str">
        <f t="shared" si="2"/>
        <v>CI0000013631.5.B658</v>
      </c>
      <c r="Y11" s="10">
        <v>1.7000000476837158</v>
      </c>
      <c r="Z11" s="11" t="str">
        <f>HYPERLINK("images\ci0000013631.5.r357.jpg","CI0000013631.5.R357")</f>
        <v>CI0000013631.5.R357</v>
      </c>
      <c r="AA11" s="15" t="str">
        <f t="shared" si="3"/>
        <v>CI0000013631.5.R357</v>
      </c>
      <c r="AB11" s="9" t="s">
        <v>10</v>
      </c>
      <c r="AC11" s="9" t="s">
        <v>84</v>
      </c>
    </row>
    <row r="12" spans="1:29" ht="12.75">
      <c r="A12" s="4" t="s">
        <v>55</v>
      </c>
      <c r="B12" s="5">
        <v>11</v>
      </c>
      <c r="C12" s="5" t="s">
        <v>171</v>
      </c>
      <c r="D12" s="5" t="s">
        <v>85</v>
      </c>
      <c r="E12" s="5">
        <v>55</v>
      </c>
      <c r="F12" s="9" t="s">
        <v>86</v>
      </c>
      <c r="G12" s="9" t="s">
        <v>73</v>
      </c>
      <c r="H12" s="9" t="s">
        <v>77</v>
      </c>
      <c r="I12" s="9" t="s">
        <v>78</v>
      </c>
      <c r="J12" s="2" t="s">
        <v>2</v>
      </c>
      <c r="K12" s="5">
        <v>5</v>
      </c>
      <c r="L12" s="5">
        <v>0</v>
      </c>
      <c r="M12" s="5">
        <v>80</v>
      </c>
      <c r="N12" s="5">
        <v>5</v>
      </c>
      <c r="O12" s="5">
        <v>0</v>
      </c>
      <c r="P12" s="5">
        <v>10</v>
      </c>
      <c r="Q12" s="11" t="str">
        <f>HYPERLINK("abstracts\ci0000014255.rtf","CI0000014255")</f>
        <v>CI0000014255</v>
      </c>
      <c r="R12" s="15" t="str">
        <f>HYPERLINK("/assets/documents/TissueScan/abstracts/"&amp;Q12&amp;".rtf",Q12)</f>
        <v>CI0000014255</v>
      </c>
      <c r="S12" t="s">
        <v>123</v>
      </c>
      <c r="T12" s="15" t="str">
        <f t="shared" si="0"/>
        <v>CI0000014255.1.4X</v>
      </c>
      <c r="U12" s="11" t="str">
        <f>HYPERLINK("images\ci0000014255.1.20x.jpg","CI0000014255.1.20X")</f>
        <v>CI0000014255.1.20X</v>
      </c>
      <c r="V12" s="15" t="str">
        <f t="shared" si="1"/>
        <v>CI0000014255.1.20X</v>
      </c>
      <c r="W12" s="11" t="str">
        <f>HYPERLINK("images\ci0000014255.1.b658.jpg","CI0000014255.1.B658")</f>
        <v>CI0000014255.1.B658</v>
      </c>
      <c r="X12" s="15" t="str">
        <f t="shared" si="2"/>
        <v>CI0000014255.1.B658</v>
      </c>
      <c r="Y12" s="10">
        <v>1.7000000476837158</v>
      </c>
      <c r="Z12" s="11" t="str">
        <f>HYPERLINK("images\ci0000014255.1.r357.jpg","CI0000014255.1.R357")</f>
        <v>CI0000014255.1.R357</v>
      </c>
      <c r="AA12" s="15" t="str">
        <f t="shared" si="3"/>
        <v>CI0000014255.1.R357</v>
      </c>
      <c r="AB12" s="9" t="s">
        <v>11</v>
      </c>
      <c r="AC12" s="9" t="s">
        <v>84</v>
      </c>
    </row>
    <row r="13" spans="1:29" ht="12.75">
      <c r="A13" s="4" t="s">
        <v>55</v>
      </c>
      <c r="B13" s="5">
        <v>12</v>
      </c>
      <c r="C13" s="5" t="s">
        <v>172</v>
      </c>
      <c r="D13" s="5" t="s">
        <v>85</v>
      </c>
      <c r="E13" s="5">
        <v>73</v>
      </c>
      <c r="F13" s="9" t="s">
        <v>87</v>
      </c>
      <c r="G13" s="9" t="s">
        <v>73</v>
      </c>
      <c r="H13" s="9" t="s">
        <v>88</v>
      </c>
      <c r="I13" s="9" t="s">
        <v>80</v>
      </c>
      <c r="J13" s="2" t="s">
        <v>2</v>
      </c>
      <c r="K13" s="5">
        <v>0</v>
      </c>
      <c r="L13" s="5">
        <v>0</v>
      </c>
      <c r="M13" s="5">
        <v>70</v>
      </c>
      <c r="N13" s="5">
        <v>15</v>
      </c>
      <c r="O13" s="5">
        <v>15</v>
      </c>
      <c r="P13" s="5">
        <v>0</v>
      </c>
      <c r="Q13" s="11" t="str">
        <f>HYPERLINK("abstracts\ci0000014284.rtf","CI0000014284")</f>
        <v>CI0000014284</v>
      </c>
      <c r="R13" s="15" t="str">
        <f>HYPERLINK("/assets/documents/TissueScan/abstracts/"&amp;Q13&amp;".rtf",Q13)</f>
        <v>CI0000014284</v>
      </c>
      <c r="S13" t="s">
        <v>124</v>
      </c>
      <c r="T13" s="15" t="str">
        <f t="shared" si="0"/>
        <v>CI0000014284.2.4X</v>
      </c>
      <c r="U13" s="11" t="str">
        <f>HYPERLINK("images\ci0000014284.2.20x.jpg","CI0000014284.2.20X")</f>
        <v>CI0000014284.2.20X</v>
      </c>
      <c r="V13" s="15" t="str">
        <f t="shared" si="1"/>
        <v>CI0000014284.2.20X</v>
      </c>
      <c r="W13" s="11" t="str">
        <f>HYPERLINK("images\ci0000014284.2.b658.jpg","CI0000014284.2.B658")</f>
        <v>CI0000014284.2.B658</v>
      </c>
      <c r="X13" s="15" t="str">
        <f t="shared" si="2"/>
        <v>CI0000014284.2.B658</v>
      </c>
      <c r="Y13" s="10">
        <v>1.600000023841858</v>
      </c>
      <c r="Z13" s="11" t="str">
        <f>HYPERLINK("images\ci0000014284.2.r357.jpg","CI0000014284.2.R357")</f>
        <v>CI0000014284.2.R357</v>
      </c>
      <c r="AA13" s="15" t="str">
        <f t="shared" si="3"/>
        <v>CI0000014284.2.R357</v>
      </c>
      <c r="AB13" s="9" t="s">
        <v>12</v>
      </c>
      <c r="AC13" s="9" t="s">
        <v>84</v>
      </c>
    </row>
    <row r="14" spans="1:29" ht="12.75">
      <c r="A14" s="4" t="s">
        <v>55</v>
      </c>
      <c r="B14" s="5">
        <v>13</v>
      </c>
      <c r="C14" s="5" t="s">
        <v>173</v>
      </c>
      <c r="D14" s="5" t="s">
        <v>85</v>
      </c>
      <c r="E14" s="5">
        <v>54</v>
      </c>
      <c r="F14" s="9" t="s">
        <v>76</v>
      </c>
      <c r="G14" s="9" t="s">
        <v>73</v>
      </c>
      <c r="H14" s="9" t="s">
        <v>77</v>
      </c>
      <c r="I14" s="9" t="s">
        <v>80</v>
      </c>
      <c r="J14" s="2" t="s">
        <v>2</v>
      </c>
      <c r="K14" s="5">
        <v>0</v>
      </c>
      <c r="L14" s="5">
        <v>0</v>
      </c>
      <c r="M14" s="5">
        <v>73</v>
      </c>
      <c r="N14" s="5">
        <v>25</v>
      </c>
      <c r="O14" s="5">
        <v>0</v>
      </c>
      <c r="P14" s="5">
        <v>2</v>
      </c>
      <c r="Q14" s="11" t="str">
        <f>HYPERLINK("abstracts\ci0000015734.rtf","CI0000015734")</f>
        <v>CI0000015734</v>
      </c>
      <c r="R14" s="15" t="str">
        <f>HYPERLINK("/assets/documents/TissueScan/abstracts/"&amp;Q14&amp;".rtf",Q14)</f>
        <v>CI0000015734</v>
      </c>
      <c r="S14" t="s">
        <v>125</v>
      </c>
      <c r="T14" s="15" t="str">
        <f t="shared" si="0"/>
        <v>CI0000015734.3.4X</v>
      </c>
      <c r="U14" s="11" t="str">
        <f>HYPERLINK("images\ci0000015734.3.20x.jpg","CI0000015734.3.20X")</f>
        <v>CI0000015734.3.20X</v>
      </c>
      <c r="V14" s="15" t="str">
        <f t="shared" si="1"/>
        <v>CI0000015734.3.20X</v>
      </c>
      <c r="W14" s="11" t="str">
        <f>HYPERLINK("images\ci0000015734.3.b658.jpg","CI0000015734.3.B658")</f>
        <v>CI0000015734.3.B658</v>
      </c>
      <c r="X14" s="15" t="str">
        <f t="shared" si="2"/>
        <v>CI0000015734.3.B658</v>
      </c>
      <c r="Y14" s="10">
        <v>1.399999976158142</v>
      </c>
      <c r="Z14" s="11" t="str">
        <f>HYPERLINK("images\ci0000015734.3.r357.jpg","CI0000015734.3.R357")</f>
        <v>CI0000015734.3.R357</v>
      </c>
      <c r="AA14" s="15" t="str">
        <f t="shared" si="3"/>
        <v>CI0000015734.3.R357</v>
      </c>
      <c r="AB14" s="9" t="s">
        <v>13</v>
      </c>
      <c r="AC14" s="9" t="s">
        <v>84</v>
      </c>
    </row>
    <row r="15" spans="1:29" ht="12.75">
      <c r="A15" s="4" t="s">
        <v>55</v>
      </c>
      <c r="B15" s="5">
        <v>14</v>
      </c>
      <c r="C15" s="5" t="s">
        <v>174</v>
      </c>
      <c r="D15" s="5" t="s">
        <v>85</v>
      </c>
      <c r="E15" s="5">
        <v>65</v>
      </c>
      <c r="F15" s="9" t="s">
        <v>87</v>
      </c>
      <c r="G15" s="9" t="s">
        <v>73</v>
      </c>
      <c r="H15" s="9" t="s">
        <v>77</v>
      </c>
      <c r="I15" s="9" t="s">
        <v>78</v>
      </c>
      <c r="J15" s="2" t="s">
        <v>2</v>
      </c>
      <c r="K15" s="5">
        <v>0</v>
      </c>
      <c r="L15" s="5">
        <v>0</v>
      </c>
      <c r="M15" s="5">
        <v>90</v>
      </c>
      <c r="N15" s="5">
        <v>10</v>
      </c>
      <c r="O15" s="5">
        <v>0</v>
      </c>
      <c r="P15" s="5">
        <v>0</v>
      </c>
      <c r="Q15" s="11" t="str">
        <f>HYPERLINK("abstracts\ci0000016733.rtf","CI0000016733")</f>
        <v>CI0000016733</v>
      </c>
      <c r="R15" s="15" t="str">
        <f>HYPERLINK("/assets/documents/TissueScan/abstracts/"&amp;Q15&amp;".rtf",Q15)</f>
        <v>CI0000016733</v>
      </c>
      <c r="S15" t="s">
        <v>126</v>
      </c>
      <c r="T15" s="15" t="str">
        <f t="shared" si="0"/>
        <v>CI0000016733.1.4X</v>
      </c>
      <c r="U15" s="11" t="str">
        <f>HYPERLINK("images\ci0000016733.1.20x.jpg","CI0000016733.1.20X")</f>
        <v>CI0000016733.1.20X</v>
      </c>
      <c r="V15" s="15" t="str">
        <f t="shared" si="1"/>
        <v>CI0000016733.1.20X</v>
      </c>
      <c r="W15" s="11" t="str">
        <f>HYPERLINK("images\ci0000016733.1.b658.jpg","CI0000016733.1.B658")</f>
        <v>CI0000016733.1.B658</v>
      </c>
      <c r="X15" s="15" t="str">
        <f t="shared" si="2"/>
        <v>CI0000016733.1.B658</v>
      </c>
      <c r="Y15" s="10">
        <v>1.7999999523162842</v>
      </c>
      <c r="Z15" s="11" t="str">
        <f>HYPERLINK("images\ci0000016733.1.r357.jpg","CI0000016733.1.R357")</f>
        <v>CI0000016733.1.R357</v>
      </c>
      <c r="AA15" s="15" t="str">
        <f t="shared" si="3"/>
        <v>CI0000016733.1.R357</v>
      </c>
      <c r="AB15" s="9" t="s">
        <v>14</v>
      </c>
      <c r="AC15" s="9" t="s">
        <v>84</v>
      </c>
    </row>
    <row r="16" spans="1:29" ht="12.75">
      <c r="A16" s="4" t="s">
        <v>55</v>
      </c>
      <c r="B16" s="5">
        <v>15</v>
      </c>
      <c r="C16" s="5" t="s">
        <v>175</v>
      </c>
      <c r="D16" s="5" t="s">
        <v>75</v>
      </c>
      <c r="E16" s="5">
        <v>66</v>
      </c>
      <c r="F16" s="9" t="s">
        <v>87</v>
      </c>
      <c r="G16" s="9" t="s">
        <v>73</v>
      </c>
      <c r="H16" s="9" t="s">
        <v>77</v>
      </c>
      <c r="I16" s="9" t="s">
        <v>78</v>
      </c>
      <c r="J16" s="2" t="s">
        <v>2</v>
      </c>
      <c r="K16" s="5">
        <v>0</v>
      </c>
      <c r="L16" s="5">
        <v>0</v>
      </c>
      <c r="M16" s="5">
        <v>55</v>
      </c>
      <c r="N16" s="5">
        <v>30</v>
      </c>
      <c r="O16" s="5">
        <v>15</v>
      </c>
      <c r="P16" s="5">
        <v>0</v>
      </c>
      <c r="Q16" s="11" t="str">
        <f>HYPERLINK("abstracts\ci0000018995.rtf","CI0000018995")</f>
        <v>CI0000018995</v>
      </c>
      <c r="R16" s="15" t="str">
        <f>HYPERLINK("/assets/documents/TissueScan/abstracts/"&amp;Q16&amp;".rtf",Q16)</f>
        <v>CI0000018995</v>
      </c>
      <c r="S16" t="s">
        <v>127</v>
      </c>
      <c r="T16" s="15" t="str">
        <f t="shared" si="0"/>
        <v>CI0000018995.1.4X</v>
      </c>
      <c r="U16" s="11" t="str">
        <f>HYPERLINK("images\ci0000018995.1.20x.jpg","CI0000018995.1.20X")</f>
        <v>CI0000018995.1.20X</v>
      </c>
      <c r="V16" s="15" t="str">
        <f t="shared" si="1"/>
        <v>CI0000018995.1.20X</v>
      </c>
      <c r="W16" s="11" t="str">
        <f>HYPERLINK("images\ci0000018995.1.b658.jpg","CI0000018995.1.B658")</f>
        <v>CI0000018995.1.B658</v>
      </c>
      <c r="X16" s="15" t="str">
        <f t="shared" si="2"/>
        <v>CI0000018995.1.B658</v>
      </c>
      <c r="Y16" s="10">
        <v>1.5099999904632568</v>
      </c>
      <c r="Z16" s="11" t="str">
        <f>HYPERLINK("images\ci0000018995.1.r357.jpg","CI0000018995.1.R357")</f>
        <v>CI0000018995.1.R357</v>
      </c>
      <c r="AA16" s="15" t="str">
        <f t="shared" si="3"/>
        <v>CI0000018995.1.R357</v>
      </c>
      <c r="AB16" s="9" t="s">
        <v>15</v>
      </c>
      <c r="AC16" s="9" t="s">
        <v>84</v>
      </c>
    </row>
    <row r="17" spans="1:29" ht="12.75">
      <c r="A17" s="4" t="s">
        <v>55</v>
      </c>
      <c r="B17" s="5">
        <v>16</v>
      </c>
      <c r="C17" s="5" t="s">
        <v>176</v>
      </c>
      <c r="D17" s="5" t="s">
        <v>85</v>
      </c>
      <c r="E17" s="5">
        <v>60</v>
      </c>
      <c r="F17" s="9" t="s">
        <v>89</v>
      </c>
      <c r="G17" s="9" t="s">
        <v>73</v>
      </c>
      <c r="H17" s="9" t="s">
        <v>77</v>
      </c>
      <c r="I17" s="9" t="s">
        <v>90</v>
      </c>
      <c r="J17" s="2" t="s">
        <v>2</v>
      </c>
      <c r="K17" s="5">
        <v>0</v>
      </c>
      <c r="L17" s="5">
        <v>0</v>
      </c>
      <c r="M17" s="5">
        <v>80</v>
      </c>
      <c r="N17" s="5">
        <v>10</v>
      </c>
      <c r="O17" s="5">
        <v>10</v>
      </c>
      <c r="P17" s="5">
        <v>0</v>
      </c>
      <c r="Q17" s="11" t="str">
        <f>HYPERLINK("abstracts\ci0000019153.rtf","CI0000019153")</f>
        <v>CI0000019153</v>
      </c>
      <c r="R17" s="15" t="str">
        <f>HYPERLINK("/assets/documents/TissueScan/abstracts/"&amp;Q17&amp;".rtf",Q17)</f>
        <v>CI0000019153</v>
      </c>
      <c r="S17" t="s">
        <v>128</v>
      </c>
      <c r="T17" s="15" t="str">
        <f t="shared" si="0"/>
        <v>CI0000019153.1.4X</v>
      </c>
      <c r="U17" s="11" t="str">
        <f>HYPERLINK("images\ci0000019153.1.20x.jpg","CI0000019153.1.20X")</f>
        <v>CI0000019153.1.20X</v>
      </c>
      <c r="V17" s="15" t="str">
        <f t="shared" si="1"/>
        <v>CI0000019153.1.20X</v>
      </c>
      <c r="W17" s="11" t="str">
        <f>HYPERLINK("images\ci0000019153.1.b658.jpg","CI0000019153.1.B658")</f>
        <v>CI0000019153.1.B658</v>
      </c>
      <c r="X17" s="15" t="str">
        <f t="shared" si="2"/>
        <v>CI0000019153.1.B658</v>
      </c>
      <c r="Y17" s="10">
        <v>1.399999976158142</v>
      </c>
      <c r="Z17" s="11" t="str">
        <f>HYPERLINK("images\ci0000019153.1.r357.jpg","CI0000019153.1.R357")</f>
        <v>CI0000019153.1.R357</v>
      </c>
      <c r="AA17" s="15" t="str">
        <f t="shared" si="3"/>
        <v>CI0000019153.1.R357</v>
      </c>
      <c r="AB17" s="9" t="s">
        <v>16</v>
      </c>
      <c r="AC17" s="9" t="s">
        <v>84</v>
      </c>
    </row>
    <row r="18" spans="1:29" ht="12.75">
      <c r="A18" s="4" t="s">
        <v>55</v>
      </c>
      <c r="B18" s="5">
        <v>17</v>
      </c>
      <c r="C18" s="5" t="s">
        <v>177</v>
      </c>
      <c r="D18" s="5" t="s">
        <v>85</v>
      </c>
      <c r="E18" s="5">
        <v>62</v>
      </c>
      <c r="F18" s="9" t="s">
        <v>91</v>
      </c>
      <c r="G18" s="9" t="s">
        <v>73</v>
      </c>
      <c r="H18" s="9" t="s">
        <v>77</v>
      </c>
      <c r="I18" s="9" t="s">
        <v>80</v>
      </c>
      <c r="J18" s="2" t="s">
        <v>2</v>
      </c>
      <c r="K18" s="5">
        <v>35</v>
      </c>
      <c r="L18" s="5">
        <v>0</v>
      </c>
      <c r="M18" s="5">
        <v>50</v>
      </c>
      <c r="N18" s="5">
        <v>10</v>
      </c>
      <c r="O18" s="5">
        <v>5</v>
      </c>
      <c r="P18" s="5">
        <v>0</v>
      </c>
      <c r="Q18" s="11" t="str">
        <f>HYPERLINK("abstracts\ci0000019233.rtf","CI0000019233")</f>
        <v>CI0000019233</v>
      </c>
      <c r="R18" s="15" t="str">
        <f>HYPERLINK("/assets/documents/TissueScan/abstracts/"&amp;Q18&amp;".rtf",Q18)</f>
        <v>CI0000019233</v>
      </c>
      <c r="S18" t="s">
        <v>129</v>
      </c>
      <c r="T18" s="15" t="str">
        <f t="shared" si="0"/>
        <v>CI0000019233.1.4X</v>
      </c>
      <c r="U18" s="11" t="str">
        <f>HYPERLINK("images\ci0000019233.1.20x.jpg","CI0000019233.1.20X")</f>
        <v>CI0000019233.1.20X</v>
      </c>
      <c r="V18" s="15" t="str">
        <f t="shared" si="1"/>
        <v>CI0000019233.1.20X</v>
      </c>
      <c r="W18" s="11" t="str">
        <f>HYPERLINK("images\ci0000019233.1.b658.jpg","CI0000019233.1.B658")</f>
        <v>CI0000019233.1.B658</v>
      </c>
      <c r="X18" s="15" t="str">
        <f t="shared" si="2"/>
        <v>CI0000019233.1.B658</v>
      </c>
      <c r="Y18" s="10">
        <v>1.350000023841858</v>
      </c>
      <c r="Z18" s="11" t="str">
        <f>HYPERLINK("images\ci0000019233.1.r357.jpg","CI0000019233.1.R357")</f>
        <v>CI0000019233.1.R357</v>
      </c>
      <c r="AA18" s="15" t="str">
        <f t="shared" si="3"/>
        <v>CI0000019233.1.R357</v>
      </c>
      <c r="AB18" s="9" t="s">
        <v>17</v>
      </c>
      <c r="AC18" s="9" t="s">
        <v>84</v>
      </c>
    </row>
    <row r="19" spans="1:29" ht="12.75">
      <c r="A19" s="4" t="s">
        <v>55</v>
      </c>
      <c r="B19" s="5">
        <v>18</v>
      </c>
      <c r="C19" s="5" t="s">
        <v>178</v>
      </c>
      <c r="D19" s="5" t="s">
        <v>85</v>
      </c>
      <c r="E19" s="5">
        <v>47</v>
      </c>
      <c r="F19" s="9" t="s">
        <v>87</v>
      </c>
      <c r="G19" s="9" t="s">
        <v>73</v>
      </c>
      <c r="H19" s="9" t="s">
        <v>77</v>
      </c>
      <c r="I19" s="9" t="s">
        <v>78</v>
      </c>
      <c r="J19" s="2" t="s">
        <v>2</v>
      </c>
      <c r="K19" s="5">
        <v>10</v>
      </c>
      <c r="L19" s="5">
        <v>0</v>
      </c>
      <c r="M19" s="5">
        <v>80</v>
      </c>
      <c r="N19" s="5">
        <v>10</v>
      </c>
      <c r="O19" s="5">
        <v>0</v>
      </c>
      <c r="P19" s="5">
        <v>0</v>
      </c>
      <c r="Q19" s="11" t="str">
        <f>HYPERLINK("abstracts\ci0000020466.rtf","CI0000020466")</f>
        <v>CI0000020466</v>
      </c>
      <c r="R19" s="15" t="str">
        <f>HYPERLINK("/assets/documents/TissueScan/abstracts/"&amp;Q19&amp;".rtf",Q19)</f>
        <v>CI0000020466</v>
      </c>
      <c r="S19" t="s">
        <v>130</v>
      </c>
      <c r="T19" s="15" t="str">
        <f t="shared" si="0"/>
        <v>CI0000020466.1.4X</v>
      </c>
      <c r="U19" s="11" t="str">
        <f>HYPERLINK("images\ci0000020466.1.20x.jpg","CI0000020466.1.20X")</f>
        <v>CI0000020466.1.20X</v>
      </c>
      <c r="V19" s="15" t="str">
        <f t="shared" si="1"/>
        <v>CI0000020466.1.20X</v>
      </c>
      <c r="W19" s="11" t="str">
        <f>HYPERLINK("images\ci0000020466.1.b658.jpg","CI0000020466.1.B658")</f>
        <v>CI0000020466.1.B658</v>
      </c>
      <c r="X19" s="15" t="str">
        <f t="shared" si="2"/>
        <v>CI0000020466.1.B658</v>
      </c>
      <c r="Y19" s="10">
        <v>1.3200000524520874</v>
      </c>
      <c r="Z19" s="11" t="str">
        <f>HYPERLINK("images\ci0000020466.1.r357.jpg","CI0000020466.1.R357")</f>
        <v>CI0000020466.1.R357</v>
      </c>
      <c r="AA19" s="15" t="str">
        <f t="shared" si="3"/>
        <v>CI0000020466.1.R357</v>
      </c>
      <c r="AB19" s="9" t="s">
        <v>18</v>
      </c>
      <c r="AC19" s="9" t="s">
        <v>84</v>
      </c>
    </row>
    <row r="20" spans="1:29" ht="12.75">
      <c r="A20" s="4" t="s">
        <v>55</v>
      </c>
      <c r="B20" s="5">
        <v>19</v>
      </c>
      <c r="C20" s="5" t="s">
        <v>179</v>
      </c>
      <c r="D20" s="5" t="s">
        <v>75</v>
      </c>
      <c r="E20" s="5">
        <v>89</v>
      </c>
      <c r="F20" s="9" t="s">
        <v>76</v>
      </c>
      <c r="G20" s="9" t="s">
        <v>73</v>
      </c>
      <c r="H20" s="9" t="s">
        <v>77</v>
      </c>
      <c r="I20" s="9" t="s">
        <v>78</v>
      </c>
      <c r="J20" s="2" t="s">
        <v>2</v>
      </c>
      <c r="K20" s="5">
        <v>0</v>
      </c>
      <c r="L20" s="5">
        <v>0</v>
      </c>
      <c r="M20" s="5">
        <v>85</v>
      </c>
      <c r="N20" s="5">
        <v>5</v>
      </c>
      <c r="O20" s="5">
        <v>10</v>
      </c>
      <c r="P20" s="5">
        <v>0</v>
      </c>
      <c r="Q20" s="11" t="str">
        <f>HYPERLINK("abstracts\ci0000020493.rtf","CI0000020493")</f>
        <v>CI0000020493</v>
      </c>
      <c r="R20" s="15" t="str">
        <f>HYPERLINK("/assets/documents/TissueScan/abstracts/"&amp;Q20&amp;".rtf",Q20)</f>
        <v>CI0000020493</v>
      </c>
      <c r="S20" t="s">
        <v>131</v>
      </c>
      <c r="T20" s="15" t="str">
        <f t="shared" si="0"/>
        <v>CI0000020493.1.4X</v>
      </c>
      <c r="U20" s="11" t="str">
        <f>HYPERLINK("images\ci0000020493.1.20x.jpg","CI0000020493.1.20X")</f>
        <v>CI0000020493.1.20X</v>
      </c>
      <c r="V20" s="15" t="str">
        <f t="shared" si="1"/>
        <v>CI0000020493.1.20X</v>
      </c>
      <c r="W20" s="11" t="str">
        <f>HYPERLINK("images\ci0000020493.1.b658.jpg","CI0000020493.1.B658")</f>
        <v>CI0000020493.1.B658</v>
      </c>
      <c r="X20" s="15" t="str">
        <f t="shared" si="2"/>
        <v>CI0000020493.1.B658</v>
      </c>
      <c r="Y20" s="10">
        <v>1.4900000095367432</v>
      </c>
      <c r="Z20" s="11" t="str">
        <f>HYPERLINK("images\ci0000020493.1.r357.jpg","CI0000020493.1.R357")</f>
        <v>CI0000020493.1.R357</v>
      </c>
      <c r="AA20" s="15" t="str">
        <f t="shared" si="3"/>
        <v>CI0000020493.1.R357</v>
      </c>
      <c r="AB20" s="9" t="s">
        <v>19</v>
      </c>
      <c r="AC20" s="9" t="s">
        <v>84</v>
      </c>
    </row>
    <row r="21" spans="1:29" ht="12.75">
      <c r="A21" s="4" t="s">
        <v>55</v>
      </c>
      <c r="B21" s="5">
        <v>20</v>
      </c>
      <c r="C21" s="5" t="s">
        <v>180</v>
      </c>
      <c r="D21" s="5" t="s">
        <v>75</v>
      </c>
      <c r="E21" s="5">
        <v>63</v>
      </c>
      <c r="F21" s="9" t="s">
        <v>92</v>
      </c>
      <c r="G21" s="9" t="s">
        <v>73</v>
      </c>
      <c r="H21" s="9" t="s">
        <v>77</v>
      </c>
      <c r="I21" s="9" t="s">
        <v>93</v>
      </c>
      <c r="J21" s="2" t="s">
        <v>2</v>
      </c>
      <c r="K21" s="5">
        <v>0</v>
      </c>
      <c r="L21" s="5">
        <v>0</v>
      </c>
      <c r="M21" s="5">
        <v>95</v>
      </c>
      <c r="N21" s="5">
        <v>0</v>
      </c>
      <c r="O21" s="5">
        <v>5</v>
      </c>
      <c r="P21" s="5">
        <v>0</v>
      </c>
      <c r="Q21" s="11" t="str">
        <f>HYPERLINK("abstracts\cu0000005708.rtf","CU0000005708")</f>
        <v>CU0000005708</v>
      </c>
      <c r="R21" s="15" t="str">
        <f>HYPERLINK("/assets/documents/TissueScan/abstracts/"&amp;Q21&amp;".rtf",Q21)</f>
        <v>CU0000005708</v>
      </c>
      <c r="S21" t="s">
        <v>132</v>
      </c>
      <c r="T21" s="15" t="str">
        <f t="shared" si="0"/>
        <v>CU0000005708.11.4X</v>
      </c>
      <c r="U21" s="11" t="str">
        <f>HYPERLINK("images\cu0000005708.11.20x.jpg","CU0000005708.11.20X")</f>
        <v>CU0000005708.11.20X</v>
      </c>
      <c r="V21" s="15" t="str">
        <f t="shared" si="1"/>
        <v>CU0000005708.11.20X</v>
      </c>
      <c r="W21" s="11" t="str">
        <f>HYPERLINK("images\cu0000005708.11.b658.jpg","CU0000005708.11.B658")</f>
        <v>CU0000005708.11.B658</v>
      </c>
      <c r="X21" s="15" t="str">
        <f t="shared" si="2"/>
        <v>CU0000005708.11.B658</v>
      </c>
      <c r="Y21" s="10">
        <v>1.8200000524520874</v>
      </c>
      <c r="Z21" s="11" t="str">
        <f>HYPERLINK("images\cu0000005708.11.r357.jpg","CU0000005708.11.R357")</f>
        <v>CU0000005708.11.R357</v>
      </c>
      <c r="AA21" s="15" t="str">
        <f t="shared" si="3"/>
        <v>CU0000005708.11.R357</v>
      </c>
      <c r="AB21" s="9" t="s">
        <v>20</v>
      </c>
      <c r="AC21" s="9" t="s">
        <v>84</v>
      </c>
    </row>
    <row r="22" spans="1:29" ht="12.75">
      <c r="A22" s="4" t="s">
        <v>55</v>
      </c>
      <c r="B22" s="5">
        <v>21</v>
      </c>
      <c r="C22" s="5" t="s">
        <v>181</v>
      </c>
      <c r="D22" s="5" t="s">
        <v>85</v>
      </c>
      <c r="E22" s="5">
        <v>85</v>
      </c>
      <c r="F22" s="9" t="s">
        <v>86</v>
      </c>
      <c r="G22" s="9" t="s">
        <v>73</v>
      </c>
      <c r="H22" s="9" t="s">
        <v>77</v>
      </c>
      <c r="I22" s="9" t="s">
        <v>80</v>
      </c>
      <c r="J22" s="2" t="s">
        <v>2</v>
      </c>
      <c r="K22" s="5">
        <v>0</v>
      </c>
      <c r="L22" s="5">
        <v>0</v>
      </c>
      <c r="M22" s="5">
        <v>65</v>
      </c>
      <c r="N22" s="5">
        <v>30</v>
      </c>
      <c r="O22" s="5">
        <v>0</v>
      </c>
      <c r="P22" s="5">
        <v>5</v>
      </c>
      <c r="Q22" s="11" t="str">
        <f>HYPERLINK("abstracts\cu0000011746.rtf","CU0000011746")</f>
        <v>CU0000011746</v>
      </c>
      <c r="R22" s="15" t="str">
        <f>HYPERLINK("/assets/documents/TissueScan/abstracts/"&amp;Q22&amp;".rtf",Q22)</f>
        <v>CU0000011746</v>
      </c>
      <c r="S22" t="s">
        <v>133</v>
      </c>
      <c r="T22" s="15" t="str">
        <f t="shared" si="0"/>
        <v>CU0000011746.1.4X</v>
      </c>
      <c r="U22" s="11" t="str">
        <f>HYPERLINK("images\cu0000011746.1.20x.jpg","CU0000011746.1.20X")</f>
        <v>CU0000011746.1.20X</v>
      </c>
      <c r="V22" s="15" t="str">
        <f t="shared" si="1"/>
        <v>CU0000011746.1.20X</v>
      </c>
      <c r="W22" s="11" t="str">
        <f>HYPERLINK("images\cu0000011746.1.b658.jpg","CU0000011746.1.B658")</f>
        <v>CU0000011746.1.B658</v>
      </c>
      <c r="X22" s="15" t="str">
        <f t="shared" si="2"/>
        <v>CU0000011746.1.B658</v>
      </c>
      <c r="Y22" s="10">
        <v>2.119999885559082</v>
      </c>
      <c r="Z22" s="11" t="str">
        <f>HYPERLINK("images\cu0000011746.1.r357.jpg","CU0000011746.1.R357")</f>
        <v>CU0000011746.1.R357</v>
      </c>
      <c r="AA22" s="15" t="str">
        <f t="shared" si="3"/>
        <v>CU0000011746.1.R357</v>
      </c>
      <c r="AB22" s="9" t="s">
        <v>21</v>
      </c>
      <c r="AC22" s="9" t="s">
        <v>84</v>
      </c>
    </row>
    <row r="23" spans="1:29" ht="12.75">
      <c r="A23" s="4" t="s">
        <v>55</v>
      </c>
      <c r="B23" s="5">
        <v>22</v>
      </c>
      <c r="C23" s="5" t="s">
        <v>182</v>
      </c>
      <c r="D23" s="5" t="s">
        <v>75</v>
      </c>
      <c r="E23" s="5">
        <v>62</v>
      </c>
      <c r="F23" s="9" t="s">
        <v>89</v>
      </c>
      <c r="G23" s="9" t="s">
        <v>73</v>
      </c>
      <c r="H23" s="9" t="s">
        <v>77</v>
      </c>
      <c r="I23" s="9" t="s">
        <v>80</v>
      </c>
      <c r="J23" s="2" t="s">
        <v>2</v>
      </c>
      <c r="K23" s="5">
        <v>0</v>
      </c>
      <c r="L23" s="5">
        <v>0</v>
      </c>
      <c r="M23" s="5">
        <v>60</v>
      </c>
      <c r="N23" s="5">
        <v>15</v>
      </c>
      <c r="O23" s="5">
        <v>25</v>
      </c>
      <c r="P23" s="5">
        <v>0</v>
      </c>
      <c r="Q23" s="11" t="str">
        <f>HYPERLINK("abstracts\cu0000012051.rtf","CU0000012051")</f>
        <v>CU0000012051</v>
      </c>
      <c r="R23" s="15" t="str">
        <f>HYPERLINK("/assets/documents/TissueScan/abstracts/"&amp;Q23&amp;".rtf",Q23)</f>
        <v>CU0000012051</v>
      </c>
      <c r="S23" t="s">
        <v>134</v>
      </c>
      <c r="T23" s="15" t="str">
        <f t="shared" si="0"/>
        <v>CU0000012051.1.4X</v>
      </c>
      <c r="U23" s="11" t="str">
        <f>HYPERLINK("images\cu0000012051.1.20x.jpg","CU0000012051.1.20X")</f>
        <v>CU0000012051.1.20X</v>
      </c>
      <c r="V23" s="15" t="str">
        <f t="shared" si="1"/>
        <v>CU0000012051.1.20X</v>
      </c>
      <c r="W23" s="11" t="str">
        <f>HYPERLINK("images\cu0000012051.1.b658.jpg","CU0000012051.1.B658")</f>
        <v>CU0000012051.1.B658</v>
      </c>
      <c r="X23" s="15" t="str">
        <f t="shared" si="2"/>
        <v>CU0000012051.1.B658</v>
      </c>
      <c r="Y23" s="10">
        <v>1.8600000143051147</v>
      </c>
      <c r="Z23" s="11" t="str">
        <f>HYPERLINK("images\cu0000012051.1.r357.jpg","CU0000012051.1.R357")</f>
        <v>CU0000012051.1.R357</v>
      </c>
      <c r="AA23" s="15" t="str">
        <f t="shared" si="3"/>
        <v>CU0000012051.1.R357</v>
      </c>
      <c r="AB23" s="9" t="s">
        <v>22</v>
      </c>
      <c r="AC23" s="9" t="s">
        <v>84</v>
      </c>
    </row>
    <row r="24" spans="1:29" ht="12.75">
      <c r="A24" s="4" t="s">
        <v>55</v>
      </c>
      <c r="B24" s="5">
        <v>23</v>
      </c>
      <c r="C24" s="5" t="s">
        <v>183</v>
      </c>
      <c r="D24" s="5" t="s">
        <v>85</v>
      </c>
      <c r="E24" s="5">
        <v>84</v>
      </c>
      <c r="F24" s="9" t="s">
        <v>76</v>
      </c>
      <c r="G24" s="9" t="s">
        <v>73</v>
      </c>
      <c r="H24" s="9" t="s">
        <v>77</v>
      </c>
      <c r="I24" s="9" t="s">
        <v>90</v>
      </c>
      <c r="J24" s="2" t="s">
        <v>2</v>
      </c>
      <c r="K24" s="5">
        <v>20</v>
      </c>
      <c r="L24" s="5">
        <v>0</v>
      </c>
      <c r="M24" s="5">
        <v>55</v>
      </c>
      <c r="N24" s="5">
        <v>24</v>
      </c>
      <c r="O24" s="5">
        <v>0</v>
      </c>
      <c r="P24" s="5">
        <v>1</v>
      </c>
      <c r="Q24" s="11" t="str">
        <f>HYPERLINK("abstracts\cu0000014023.rtf","CU0000014023")</f>
        <v>CU0000014023</v>
      </c>
      <c r="R24" s="15" t="str">
        <f>HYPERLINK("/assets/documents/TissueScan/abstracts/"&amp;Q24&amp;".rtf",Q24)</f>
        <v>CU0000014023</v>
      </c>
      <c r="S24" t="s">
        <v>135</v>
      </c>
      <c r="T24" s="15" t="str">
        <f t="shared" si="0"/>
        <v>CU0000014023.1.4X</v>
      </c>
      <c r="U24" s="11" t="str">
        <f>HYPERLINK("images\cu0000014023.1.20x.jpg","CU0000014023.1.20X")</f>
        <v>CU0000014023.1.20X</v>
      </c>
      <c r="V24" s="15" t="str">
        <f t="shared" si="1"/>
        <v>CU0000014023.1.20X</v>
      </c>
      <c r="W24" s="11" t="str">
        <f>HYPERLINK("images\cu0000014023.1.b658.jpg","CU0000014023.1.B658")</f>
        <v>CU0000014023.1.B658</v>
      </c>
      <c r="X24" s="15" t="str">
        <f t="shared" si="2"/>
        <v>CU0000014023.1.B658</v>
      </c>
      <c r="Y24" s="10">
        <v>1.649999976158142</v>
      </c>
      <c r="Z24" s="11" t="str">
        <f>HYPERLINK("images\cu0000014023.1.r357.jpg","CU0000014023.1.R357")</f>
        <v>CU0000014023.1.R357</v>
      </c>
      <c r="AA24" s="15" t="str">
        <f t="shared" si="3"/>
        <v>CU0000014023.1.R357</v>
      </c>
      <c r="AB24" s="9" t="s">
        <v>23</v>
      </c>
      <c r="AC24" s="9" t="s">
        <v>84</v>
      </c>
    </row>
    <row r="25" spans="1:29" ht="12.75">
      <c r="A25" s="4" t="s">
        <v>55</v>
      </c>
      <c r="B25" s="5">
        <v>24</v>
      </c>
      <c r="C25" s="5" t="s">
        <v>184</v>
      </c>
      <c r="D25" s="5" t="s">
        <v>85</v>
      </c>
      <c r="E25" s="5">
        <v>54</v>
      </c>
      <c r="F25" s="9" t="s">
        <v>94</v>
      </c>
      <c r="G25" s="9" t="s">
        <v>73</v>
      </c>
      <c r="H25" s="9" t="s">
        <v>77</v>
      </c>
      <c r="I25" s="9" t="s">
        <v>78</v>
      </c>
      <c r="J25" s="2" t="s">
        <v>3</v>
      </c>
      <c r="K25" s="5">
        <v>5</v>
      </c>
      <c r="L25" s="5">
        <v>0</v>
      </c>
      <c r="M25" s="5">
        <v>75</v>
      </c>
      <c r="N25" s="5">
        <v>10</v>
      </c>
      <c r="O25" s="5">
        <v>10</v>
      </c>
      <c r="P25" s="5">
        <v>0</v>
      </c>
      <c r="Q25" s="11" t="str">
        <f>HYPERLINK("abstracts\cu0000009331.rtf","CU0000009331")</f>
        <v>CU0000009331</v>
      </c>
      <c r="R25" s="15" t="str">
        <f>HYPERLINK("/assets/documents/TissueScan/abstracts/"&amp;Q25&amp;".rtf",Q25)</f>
        <v>CU0000009331</v>
      </c>
      <c r="S25" t="s">
        <v>136</v>
      </c>
      <c r="T25" s="15" t="str">
        <f t="shared" si="0"/>
        <v>CU0000009331.2.4X</v>
      </c>
      <c r="U25" s="11" t="str">
        <f>HYPERLINK("images\cu0000009331.2.20x.jpg","CU0000009331.2.20X")</f>
        <v>CU0000009331.2.20X</v>
      </c>
      <c r="V25" s="15" t="str">
        <f t="shared" si="1"/>
        <v>CU0000009331.2.20X</v>
      </c>
      <c r="W25" s="11" t="str">
        <f>HYPERLINK("images\cu0000009331.2.b658.jpg","CU0000009331.2.B658")</f>
        <v>CU0000009331.2.B658</v>
      </c>
      <c r="X25" s="15" t="str">
        <f t="shared" si="2"/>
        <v>CU0000009331.2.B658</v>
      </c>
      <c r="Y25" s="10">
        <v>1.4700000286102295</v>
      </c>
      <c r="Z25" s="11" t="str">
        <f>HYPERLINK("images\cu0000009331.2.r357.jpg","CU0000009331.2.R357")</f>
        <v>CU0000009331.2.R357</v>
      </c>
      <c r="AA25" s="15" t="str">
        <f t="shared" si="3"/>
        <v>CU0000009331.2.R357</v>
      </c>
      <c r="AB25" s="9" t="s">
        <v>24</v>
      </c>
      <c r="AC25" s="9" t="s">
        <v>95</v>
      </c>
    </row>
    <row r="26" spans="1:29" ht="12.75">
      <c r="A26" s="4" t="s">
        <v>55</v>
      </c>
      <c r="B26" s="5">
        <v>25</v>
      </c>
      <c r="C26" s="5" t="s">
        <v>185</v>
      </c>
      <c r="D26" s="5" t="s">
        <v>75</v>
      </c>
      <c r="E26" s="5">
        <v>89</v>
      </c>
      <c r="F26" s="9" t="s">
        <v>76</v>
      </c>
      <c r="G26" s="9" t="s">
        <v>73</v>
      </c>
      <c r="H26" s="9" t="s">
        <v>77</v>
      </c>
      <c r="I26" s="9" t="s">
        <v>80</v>
      </c>
      <c r="J26" s="2" t="s">
        <v>3</v>
      </c>
      <c r="K26" s="5">
        <v>0</v>
      </c>
      <c r="L26" s="5">
        <v>0</v>
      </c>
      <c r="M26" s="5">
        <v>60</v>
      </c>
      <c r="N26" s="5">
        <v>20</v>
      </c>
      <c r="O26" s="5">
        <v>0</v>
      </c>
      <c r="P26" s="5">
        <v>20</v>
      </c>
      <c r="Q26" s="11" t="str">
        <f>HYPERLINK("abstracts\cu0000018775.rtf","CU0000018775")</f>
        <v>CU0000018775</v>
      </c>
      <c r="R26" s="15" t="str">
        <f>HYPERLINK("/assets/documents/TissueScan/abstracts/"&amp;Q26&amp;".rtf",Q26)</f>
        <v>CU0000018775</v>
      </c>
      <c r="S26" t="s">
        <v>137</v>
      </c>
      <c r="T26" s="15" t="str">
        <f t="shared" si="0"/>
        <v>CU0000018775.1.4X</v>
      </c>
      <c r="U26" s="11" t="str">
        <f>HYPERLINK("images\cu0000018775.1.20x.jpg","CU0000018775.1.20X")</f>
        <v>CU0000018775.1.20X</v>
      </c>
      <c r="V26" s="15" t="str">
        <f t="shared" si="1"/>
        <v>CU0000018775.1.20X</v>
      </c>
      <c r="W26" s="11" t="str">
        <f>HYPERLINK("images\cu0000018775.1.b658.jpg","CU0000018775.1.B658")</f>
        <v>CU0000018775.1.B658</v>
      </c>
      <c r="X26" s="15" t="str">
        <f t="shared" si="2"/>
        <v>CU0000018775.1.B658</v>
      </c>
      <c r="Y26" s="10">
        <v>1.6100000143051147</v>
      </c>
      <c r="Z26" s="11" t="str">
        <f>HYPERLINK("images\cu0000018775.1.r357.jpg","CU0000018775.1.R357")</f>
        <v>CU0000018775.1.R357</v>
      </c>
      <c r="AA26" s="15" t="str">
        <f t="shared" si="3"/>
        <v>CU0000018775.1.R357</v>
      </c>
      <c r="AB26" s="9" t="s">
        <v>25</v>
      </c>
      <c r="AC26" s="9" t="s">
        <v>95</v>
      </c>
    </row>
    <row r="27" spans="1:29" ht="12.75">
      <c r="A27" s="4" t="s">
        <v>55</v>
      </c>
      <c r="B27" s="5">
        <v>26</v>
      </c>
      <c r="C27" s="5" t="s">
        <v>186</v>
      </c>
      <c r="D27" s="5" t="s">
        <v>75</v>
      </c>
      <c r="E27" s="5">
        <v>89</v>
      </c>
      <c r="F27" s="9" t="s">
        <v>87</v>
      </c>
      <c r="G27" s="9" t="s">
        <v>73</v>
      </c>
      <c r="H27" s="9" t="s">
        <v>77</v>
      </c>
      <c r="I27" s="9" t="s">
        <v>90</v>
      </c>
      <c r="J27" s="2" t="s">
        <v>4</v>
      </c>
      <c r="K27" s="5">
        <v>5</v>
      </c>
      <c r="L27" s="5">
        <v>0</v>
      </c>
      <c r="M27" s="5">
        <v>85</v>
      </c>
      <c r="N27" s="5">
        <v>5</v>
      </c>
      <c r="O27" s="5">
        <v>5</v>
      </c>
      <c r="P27" s="5">
        <v>0</v>
      </c>
      <c r="Q27" s="11" t="str">
        <f>HYPERLINK("abstracts\ci0000015252.rtf","CI0000015252")</f>
        <v>CI0000015252</v>
      </c>
      <c r="R27" s="15" t="str">
        <f>HYPERLINK("/assets/documents/TissueScan/abstracts/"&amp;Q27&amp;".rtf",Q27)</f>
        <v>CI0000015252</v>
      </c>
      <c r="S27" t="s">
        <v>138</v>
      </c>
      <c r="T27" s="15" t="str">
        <f t="shared" si="0"/>
        <v>CI0000015252.1.4X</v>
      </c>
      <c r="U27" s="11" t="str">
        <f>HYPERLINK("images\ci0000015252.1.20x.jpg","CI0000015252.1.20X")</f>
        <v>CI0000015252.1.20X</v>
      </c>
      <c r="V27" s="15" t="str">
        <f t="shared" si="1"/>
        <v>CI0000015252.1.20X</v>
      </c>
      <c r="W27" s="11" t="str">
        <f>HYPERLINK("images\ci0000015252.1.b658.jpg","CI0000015252.1.B658")</f>
        <v>CI0000015252.1.B658</v>
      </c>
      <c r="X27" s="15" t="str">
        <f t="shared" si="2"/>
        <v>CI0000015252.1.B658</v>
      </c>
      <c r="Y27" s="10">
        <v>1.7000000476837158</v>
      </c>
      <c r="Z27" s="11" t="str">
        <f>HYPERLINK("images\ci0000015252.1.r357.jpg","CI0000015252.1.R357")</f>
        <v>CI0000015252.1.R357</v>
      </c>
      <c r="AA27" s="15" t="str">
        <f t="shared" si="3"/>
        <v>CI0000015252.1.R357</v>
      </c>
      <c r="AB27" s="9" t="s">
        <v>26</v>
      </c>
      <c r="AC27" s="9" t="s">
        <v>96</v>
      </c>
    </row>
    <row r="28" spans="1:29" ht="12.75">
      <c r="A28" s="4" t="s">
        <v>55</v>
      </c>
      <c r="B28" s="5">
        <v>27</v>
      </c>
      <c r="C28" s="5" t="s">
        <v>187</v>
      </c>
      <c r="D28" s="5" t="s">
        <v>75</v>
      </c>
      <c r="E28" s="5">
        <v>82</v>
      </c>
      <c r="F28" s="9" t="s">
        <v>76</v>
      </c>
      <c r="G28" s="9" t="s">
        <v>73</v>
      </c>
      <c r="H28" s="9" t="s">
        <v>77</v>
      </c>
      <c r="I28" s="9" t="s">
        <v>80</v>
      </c>
      <c r="J28" s="2" t="s">
        <v>4</v>
      </c>
      <c r="K28" s="5">
        <v>0</v>
      </c>
      <c r="L28" s="5">
        <v>0</v>
      </c>
      <c r="M28" s="5">
        <v>85</v>
      </c>
      <c r="N28" s="5">
        <v>10</v>
      </c>
      <c r="O28" s="5">
        <v>0</v>
      </c>
      <c r="P28" s="5">
        <v>5</v>
      </c>
      <c r="Q28" s="11" t="str">
        <f>HYPERLINK("abstracts\ci0000016920.rtf","CI0000016920")</f>
        <v>CI0000016920</v>
      </c>
      <c r="R28" s="15" t="str">
        <f>HYPERLINK("/assets/documents/TissueScan/abstracts/"&amp;Q28&amp;".rtf",Q28)</f>
        <v>CI0000016920</v>
      </c>
      <c r="S28" t="s">
        <v>139</v>
      </c>
      <c r="T28" s="15" t="str">
        <f t="shared" si="0"/>
        <v>CI0000016920.1.4X</v>
      </c>
      <c r="U28" s="11" t="str">
        <f>HYPERLINK("images\ci0000016920.1.20x.jpg","CI0000016920.1.20X")</f>
        <v>CI0000016920.1.20X</v>
      </c>
      <c r="V28" s="15" t="str">
        <f t="shared" si="1"/>
        <v>CI0000016920.1.20X</v>
      </c>
      <c r="W28" s="11" t="str">
        <f>HYPERLINK("images\ci0000016920.1.b658.jpg","CI0000016920.1.B658")</f>
        <v>CI0000016920.1.B658</v>
      </c>
      <c r="X28" s="15" t="str">
        <f t="shared" si="2"/>
        <v>CI0000016920.1.B658</v>
      </c>
      <c r="Y28" s="10">
        <v>1.5</v>
      </c>
      <c r="Z28" s="11" t="str">
        <f>HYPERLINK("images\ci0000016920.1.r357.jpg","CI0000016920.1.R357")</f>
        <v>CI0000016920.1.R357</v>
      </c>
      <c r="AA28" s="15" t="str">
        <f t="shared" si="3"/>
        <v>CI0000016920.1.R357</v>
      </c>
      <c r="AB28" s="9" t="s">
        <v>27</v>
      </c>
      <c r="AC28" s="9" t="s">
        <v>96</v>
      </c>
    </row>
    <row r="29" spans="1:29" ht="12.75">
      <c r="A29" s="4" t="s">
        <v>55</v>
      </c>
      <c r="B29" s="5">
        <v>28</v>
      </c>
      <c r="C29" s="5" t="s">
        <v>188</v>
      </c>
      <c r="D29" s="5" t="s">
        <v>75</v>
      </c>
      <c r="E29" s="5">
        <v>46</v>
      </c>
      <c r="F29" s="9" t="s">
        <v>76</v>
      </c>
      <c r="G29" s="9" t="s">
        <v>73</v>
      </c>
      <c r="H29" s="9" t="s">
        <v>77</v>
      </c>
      <c r="I29" s="9" t="s">
        <v>80</v>
      </c>
      <c r="J29" s="2" t="s">
        <v>4</v>
      </c>
      <c r="K29" s="5">
        <v>0</v>
      </c>
      <c r="L29" s="5">
        <v>0</v>
      </c>
      <c r="M29" s="5">
        <v>60</v>
      </c>
      <c r="N29" s="5">
        <v>30</v>
      </c>
      <c r="O29" s="5">
        <v>10</v>
      </c>
      <c r="P29" s="5">
        <v>0</v>
      </c>
      <c r="Q29" s="11" t="str">
        <f>HYPERLINK("abstracts\ci0000016925.rtf","CI0000016925")</f>
        <v>CI0000016925</v>
      </c>
      <c r="R29" s="15" t="str">
        <f>HYPERLINK("/assets/documents/TissueScan/abstracts/"&amp;Q29&amp;".rtf",Q29)</f>
        <v>CI0000016925</v>
      </c>
      <c r="S29" t="s">
        <v>140</v>
      </c>
      <c r="T29" s="15" t="str">
        <f t="shared" si="0"/>
        <v>CI0000016925.2.4X</v>
      </c>
      <c r="U29" s="11" t="str">
        <f>HYPERLINK("images\ci0000016925.2.20x.jpg","CI0000016925.2.20X")</f>
        <v>CI0000016925.2.20X</v>
      </c>
      <c r="V29" s="15" t="str">
        <f t="shared" si="1"/>
        <v>CI0000016925.2.20X</v>
      </c>
      <c r="W29" s="11" t="str">
        <f>HYPERLINK("images\ci0000016925.2.b658.jpg","CI0000016925.2.B658")</f>
        <v>CI0000016925.2.B658</v>
      </c>
      <c r="X29" s="15" t="str">
        <f t="shared" si="2"/>
        <v>CI0000016925.2.B658</v>
      </c>
      <c r="Y29" s="10">
        <v>1.5</v>
      </c>
      <c r="Z29" s="11" t="str">
        <f>HYPERLINK("images\ci0000016925.2.r357.jpg","CI0000016925.2.R357")</f>
        <v>CI0000016925.2.R357</v>
      </c>
      <c r="AA29" s="15" t="str">
        <f t="shared" si="3"/>
        <v>CI0000016925.2.R357</v>
      </c>
      <c r="AB29" s="9" t="s">
        <v>28</v>
      </c>
      <c r="AC29" s="9" t="s">
        <v>97</v>
      </c>
    </row>
    <row r="30" spans="1:29" ht="12.75">
      <c r="A30" s="4" t="s">
        <v>55</v>
      </c>
      <c r="B30" s="5">
        <v>29</v>
      </c>
      <c r="C30" s="5" t="s">
        <v>189</v>
      </c>
      <c r="D30" s="5" t="s">
        <v>85</v>
      </c>
      <c r="E30" s="5">
        <v>79</v>
      </c>
      <c r="F30" s="9" t="s">
        <v>94</v>
      </c>
      <c r="G30" s="9" t="s">
        <v>73</v>
      </c>
      <c r="H30" s="9" t="s">
        <v>77</v>
      </c>
      <c r="I30" s="9" t="s">
        <v>80</v>
      </c>
      <c r="J30" s="2" t="s">
        <v>4</v>
      </c>
      <c r="K30" s="5">
        <v>0</v>
      </c>
      <c r="L30" s="5">
        <v>0</v>
      </c>
      <c r="M30" s="5">
        <v>80</v>
      </c>
      <c r="N30" s="5">
        <v>5</v>
      </c>
      <c r="O30" s="5">
        <v>5</v>
      </c>
      <c r="P30" s="5">
        <v>10</v>
      </c>
      <c r="Q30" s="11" t="str">
        <f>HYPERLINK("abstracts\ci0000017073.rtf","CI0000017073")</f>
        <v>CI0000017073</v>
      </c>
      <c r="R30" s="15" t="str">
        <f>HYPERLINK("/assets/documents/TissueScan/abstracts/"&amp;Q30&amp;".rtf",Q30)</f>
        <v>CI0000017073</v>
      </c>
      <c r="S30" t="s">
        <v>141</v>
      </c>
      <c r="T30" s="15" t="str">
        <f t="shared" si="0"/>
        <v>CI0000017073.1.4X</v>
      </c>
      <c r="U30" s="11" t="str">
        <f>HYPERLINK("images\ci0000017073.1.20x.jpg","CI0000017073.1.20X")</f>
        <v>CI0000017073.1.20X</v>
      </c>
      <c r="V30" s="15" t="str">
        <f t="shared" si="1"/>
        <v>CI0000017073.1.20X</v>
      </c>
      <c r="W30" s="11" t="str">
        <f>HYPERLINK("images\ci0000017073.1.b658.jpg","CI0000017073.1.B658")</f>
        <v>CI0000017073.1.B658</v>
      </c>
      <c r="X30" s="15" t="str">
        <f t="shared" si="2"/>
        <v>CI0000017073.1.B658</v>
      </c>
      <c r="Y30" s="10">
        <v>1.399999976158142</v>
      </c>
      <c r="Z30" s="11" t="str">
        <f>HYPERLINK("images\ci0000017073.1.r357.jpg","CI0000017073.1.R357")</f>
        <v>CI0000017073.1.R357</v>
      </c>
      <c r="AA30" s="15" t="str">
        <f t="shared" si="3"/>
        <v>CI0000017073.1.R357</v>
      </c>
      <c r="AB30" s="9" t="s">
        <v>29</v>
      </c>
      <c r="AC30" s="9" t="s">
        <v>96</v>
      </c>
    </row>
    <row r="31" spans="1:29" ht="12.75">
      <c r="A31" s="4" t="s">
        <v>55</v>
      </c>
      <c r="B31" s="5">
        <v>30</v>
      </c>
      <c r="C31" s="5" t="s">
        <v>190</v>
      </c>
      <c r="D31" s="5" t="s">
        <v>75</v>
      </c>
      <c r="E31" s="5">
        <v>39</v>
      </c>
      <c r="F31" s="9" t="s">
        <v>98</v>
      </c>
      <c r="G31" s="9" t="s">
        <v>73</v>
      </c>
      <c r="H31" s="9" t="s">
        <v>77</v>
      </c>
      <c r="I31" s="9" t="s">
        <v>78</v>
      </c>
      <c r="J31" s="2" t="s">
        <v>4</v>
      </c>
      <c r="K31" s="5">
        <v>0</v>
      </c>
      <c r="L31" s="5">
        <v>0</v>
      </c>
      <c r="M31" s="5">
        <v>75</v>
      </c>
      <c r="N31" s="5">
        <v>0</v>
      </c>
      <c r="O31" s="5">
        <v>10</v>
      </c>
      <c r="P31" s="5">
        <v>15</v>
      </c>
      <c r="Q31" s="11" t="str">
        <f>HYPERLINK("abstracts\ci0000018449.rtf","CI0000018449")</f>
        <v>CI0000018449</v>
      </c>
      <c r="R31" s="15" t="str">
        <f>HYPERLINK("/assets/documents/TissueScan/abstracts/"&amp;Q31&amp;".rtf",Q31)</f>
        <v>CI0000018449</v>
      </c>
      <c r="S31" t="s">
        <v>142</v>
      </c>
      <c r="T31" s="15" t="str">
        <f t="shared" si="0"/>
        <v>CI0000018449.3.4X</v>
      </c>
      <c r="U31" s="11" t="str">
        <f>HYPERLINK("images\ci0000018449.3.20x.jpg","CI0000018449.3.20X")</f>
        <v>CI0000018449.3.20X</v>
      </c>
      <c r="V31" s="15" t="str">
        <f t="shared" si="1"/>
        <v>CI0000018449.3.20X</v>
      </c>
      <c r="W31" s="11" t="str">
        <f>HYPERLINK("images\ci0000018449.3.b658.jpg","CI0000018449.3.B658")</f>
        <v>CI0000018449.3.B658</v>
      </c>
      <c r="X31" s="15" t="str">
        <f t="shared" si="2"/>
        <v>CI0000018449.3.B658</v>
      </c>
      <c r="Y31" s="10">
        <v>1.350000023841858</v>
      </c>
      <c r="Z31" s="11" t="str">
        <f>HYPERLINK("images\ci0000018449.3.r357.jpg","CI0000018449.3.R357")</f>
        <v>CI0000018449.3.R357</v>
      </c>
      <c r="AA31" s="15" t="str">
        <f t="shared" si="3"/>
        <v>CI0000018449.3.R357</v>
      </c>
      <c r="AB31" s="9" t="s">
        <v>30</v>
      </c>
      <c r="AC31" s="9" t="s">
        <v>96</v>
      </c>
    </row>
    <row r="32" spans="1:29" ht="12.75">
      <c r="A32" s="4" t="s">
        <v>55</v>
      </c>
      <c r="B32" s="5">
        <v>31</v>
      </c>
      <c r="C32" s="5" t="s">
        <v>191</v>
      </c>
      <c r="D32" s="5" t="s">
        <v>85</v>
      </c>
      <c r="E32" s="5">
        <v>44</v>
      </c>
      <c r="F32" s="9" t="s">
        <v>94</v>
      </c>
      <c r="G32" s="9" t="s">
        <v>73</v>
      </c>
      <c r="H32" s="9" t="s">
        <v>77</v>
      </c>
      <c r="I32" s="9" t="s">
        <v>80</v>
      </c>
      <c r="J32" s="2" t="s">
        <v>4</v>
      </c>
      <c r="K32" s="5">
        <v>0</v>
      </c>
      <c r="L32" s="5">
        <v>0</v>
      </c>
      <c r="M32" s="5">
        <v>50</v>
      </c>
      <c r="N32" s="5">
        <v>25</v>
      </c>
      <c r="O32" s="5">
        <v>25</v>
      </c>
      <c r="P32" s="5">
        <v>0</v>
      </c>
      <c r="Q32" s="11" t="str">
        <f>HYPERLINK("abstracts\ci0000020880.rtf","CI0000020880")</f>
        <v>CI0000020880</v>
      </c>
      <c r="R32" s="15" t="str">
        <f>HYPERLINK("/assets/documents/TissueScan/abstracts/"&amp;Q32&amp;".rtf",Q32)</f>
        <v>CI0000020880</v>
      </c>
      <c r="S32" t="s">
        <v>143</v>
      </c>
      <c r="T32" s="15" t="str">
        <f t="shared" si="0"/>
        <v>CI0000020880.1.4X</v>
      </c>
      <c r="U32" s="11" t="str">
        <f>HYPERLINK("images\ci0000020880.1.20x.jpg","CI0000020880.1.20X")</f>
        <v>CI0000020880.1.20X</v>
      </c>
      <c r="V32" s="15" t="str">
        <f t="shared" si="1"/>
        <v>CI0000020880.1.20X</v>
      </c>
      <c r="W32" s="11" t="str">
        <f>HYPERLINK("images\ci0000020880.1.b658.jpg","CI0000020880.1.B658")</f>
        <v>CI0000020880.1.B658</v>
      </c>
      <c r="X32" s="15" t="str">
        <f t="shared" si="2"/>
        <v>CI0000020880.1.B658</v>
      </c>
      <c r="Y32" s="10">
        <v>1.2400000095367432</v>
      </c>
      <c r="Z32" s="11" t="str">
        <f>HYPERLINK("images\ci0000020880.1.r357.jpg","CI0000020880.1.R357")</f>
        <v>CI0000020880.1.R357</v>
      </c>
      <c r="AA32" s="15" t="str">
        <f t="shared" si="3"/>
        <v>CI0000020880.1.R357</v>
      </c>
      <c r="AB32" s="9" t="s">
        <v>31</v>
      </c>
      <c r="AC32" s="9" t="s">
        <v>97</v>
      </c>
    </row>
    <row r="33" spans="1:29" ht="12.75">
      <c r="A33" s="4" t="s">
        <v>55</v>
      </c>
      <c r="B33" s="5">
        <v>32</v>
      </c>
      <c r="C33" s="5" t="s">
        <v>192</v>
      </c>
      <c r="D33" s="5" t="s">
        <v>85</v>
      </c>
      <c r="E33" s="5">
        <v>54</v>
      </c>
      <c r="F33" s="9" t="s">
        <v>76</v>
      </c>
      <c r="G33" s="9" t="s">
        <v>73</v>
      </c>
      <c r="H33" s="9" t="s">
        <v>77</v>
      </c>
      <c r="I33" s="9" t="s">
        <v>90</v>
      </c>
      <c r="J33" s="2" t="s">
        <v>4</v>
      </c>
      <c r="K33" s="5">
        <v>0</v>
      </c>
      <c r="L33" s="5">
        <v>0</v>
      </c>
      <c r="M33" s="5">
        <v>90</v>
      </c>
      <c r="N33" s="5">
        <v>3</v>
      </c>
      <c r="O33" s="5">
        <v>5</v>
      </c>
      <c r="P33" s="5">
        <v>2</v>
      </c>
      <c r="Q33" s="11" t="str">
        <f>HYPERLINK("abstracts\ci0000021177.rtf","CI0000021177")</f>
        <v>CI0000021177</v>
      </c>
      <c r="R33" s="15" t="str">
        <f>HYPERLINK("/assets/documents/TissueScan/abstracts/"&amp;Q33&amp;".rtf",Q33)</f>
        <v>CI0000021177</v>
      </c>
      <c r="S33" t="s">
        <v>144</v>
      </c>
      <c r="T33" s="15" t="str">
        <f t="shared" si="0"/>
        <v>CI0000021177.2.4X</v>
      </c>
      <c r="U33" s="11" t="str">
        <f>HYPERLINK("images\ci0000021177.2.20x.jpg","CI0000021177.2.20X")</f>
        <v>CI0000021177.2.20X</v>
      </c>
      <c r="V33" s="15" t="str">
        <f t="shared" si="1"/>
        <v>CI0000021177.2.20X</v>
      </c>
      <c r="W33" s="11" t="str">
        <f>HYPERLINK("images\ci0000021177.2.b658.jpg","CI0000021177.2.B658")</f>
        <v>CI0000021177.2.B658</v>
      </c>
      <c r="X33" s="15" t="str">
        <f t="shared" si="2"/>
        <v>CI0000021177.2.B658</v>
      </c>
      <c r="Y33" s="10">
        <v>1.3799999952316284</v>
      </c>
      <c r="Z33" s="11" t="str">
        <f>HYPERLINK("images\ci0000021177.2.r357.jpg","CI0000021177.2.R357")</f>
        <v>CI0000021177.2.R357</v>
      </c>
      <c r="AA33" s="15" t="str">
        <f t="shared" si="3"/>
        <v>CI0000021177.2.R357</v>
      </c>
      <c r="AB33" s="9" t="s">
        <v>32</v>
      </c>
      <c r="AC33" s="9" t="s">
        <v>97</v>
      </c>
    </row>
    <row r="34" spans="1:29" ht="12.75">
      <c r="A34" s="4" t="s">
        <v>55</v>
      </c>
      <c r="B34" s="5">
        <v>33</v>
      </c>
      <c r="C34" s="5" t="s">
        <v>193</v>
      </c>
      <c r="D34" s="5" t="s">
        <v>75</v>
      </c>
      <c r="E34" s="5">
        <v>63</v>
      </c>
      <c r="F34" s="9" t="s">
        <v>76</v>
      </c>
      <c r="G34" s="9" t="s">
        <v>73</v>
      </c>
      <c r="H34" s="9" t="s">
        <v>77</v>
      </c>
      <c r="I34" s="9" t="s">
        <v>78</v>
      </c>
      <c r="J34" s="2" t="s">
        <v>4</v>
      </c>
      <c r="K34" s="5">
        <v>5</v>
      </c>
      <c r="L34" s="5">
        <v>0</v>
      </c>
      <c r="M34" s="5">
        <v>75</v>
      </c>
      <c r="N34" s="5">
        <v>5</v>
      </c>
      <c r="O34" s="5">
        <v>5</v>
      </c>
      <c r="P34" s="5">
        <v>10</v>
      </c>
      <c r="Q34" s="11" t="str">
        <f>HYPERLINK("abstracts\cu0000014847.rtf","CU0000014847")</f>
        <v>CU0000014847</v>
      </c>
      <c r="R34" s="15" t="str">
        <f>HYPERLINK("/assets/documents/TissueScan/abstracts/"&amp;Q34&amp;".rtf",Q34)</f>
        <v>CU0000014847</v>
      </c>
      <c r="S34" t="s">
        <v>145</v>
      </c>
      <c r="T34" s="15" t="str">
        <f t="shared" si="0"/>
        <v>CU0000014847.2.4X</v>
      </c>
      <c r="U34" s="11" t="str">
        <f>HYPERLINK("images\cu0000014847.2.20x.jpg","CU0000014847.2.20X")</f>
        <v>CU0000014847.2.20X</v>
      </c>
      <c r="V34" s="15" t="str">
        <f t="shared" si="1"/>
        <v>CU0000014847.2.20X</v>
      </c>
      <c r="W34" s="11" t="str">
        <f>HYPERLINK("images\cu0000014847.2.b658.jpg","CU0000014847.2.B658")</f>
        <v>CU0000014847.2.B658</v>
      </c>
      <c r="X34" s="15" t="str">
        <f t="shared" si="2"/>
        <v>CU0000014847.2.B658</v>
      </c>
      <c r="Y34" s="10">
        <v>1.850000023841858</v>
      </c>
      <c r="Z34" s="11" t="str">
        <f>HYPERLINK("images\cu0000014847.2.r357.jpg","CU0000014847.2.R357")</f>
        <v>CU0000014847.2.R357</v>
      </c>
      <c r="AA34" s="15" t="str">
        <f t="shared" si="3"/>
        <v>CU0000014847.2.R357</v>
      </c>
      <c r="AB34" s="9" t="s">
        <v>33</v>
      </c>
      <c r="AC34" s="9" t="s">
        <v>96</v>
      </c>
    </row>
    <row r="35" spans="1:29" ht="12.75">
      <c r="A35" s="4" t="s">
        <v>55</v>
      </c>
      <c r="B35" s="5">
        <v>34</v>
      </c>
      <c r="C35" s="5" t="s">
        <v>194</v>
      </c>
      <c r="D35" s="5" t="s">
        <v>75</v>
      </c>
      <c r="E35" s="5">
        <v>72</v>
      </c>
      <c r="F35" s="9" t="s">
        <v>76</v>
      </c>
      <c r="G35" s="9" t="s">
        <v>73</v>
      </c>
      <c r="H35" s="9" t="s">
        <v>77</v>
      </c>
      <c r="I35" s="9" t="s">
        <v>80</v>
      </c>
      <c r="J35" s="2" t="s">
        <v>5</v>
      </c>
      <c r="K35" s="5">
        <v>0</v>
      </c>
      <c r="L35" s="5">
        <v>0</v>
      </c>
      <c r="M35" s="5">
        <v>80</v>
      </c>
      <c r="N35" s="5">
        <v>5</v>
      </c>
      <c r="O35" s="5">
        <v>5</v>
      </c>
      <c r="P35" s="5">
        <v>10</v>
      </c>
      <c r="Q35" s="11" t="str">
        <f>HYPERLINK("abstracts\ci0000014294.rtf","CI0000014294")</f>
        <v>CI0000014294</v>
      </c>
      <c r="R35" s="15" t="str">
        <f>HYPERLINK("/assets/documents/TissueScan/abstracts/"&amp;Q35&amp;".rtf",Q35)</f>
        <v>CI0000014294</v>
      </c>
      <c r="S35" t="s">
        <v>146</v>
      </c>
      <c r="T35" s="15" t="str">
        <f t="shared" si="0"/>
        <v>CI0000014294.1.4X</v>
      </c>
      <c r="U35" s="11" t="str">
        <f>HYPERLINK("images\ci0000014294.1.20x.jpg","CI0000014294.1.20X")</f>
        <v>CI0000014294.1.20X</v>
      </c>
      <c r="V35" s="15" t="str">
        <f t="shared" si="1"/>
        <v>CI0000014294.1.20X</v>
      </c>
      <c r="W35" s="11" t="str">
        <f>HYPERLINK("images\ci0000014294.1.b658.jpg","CI0000014294.1.B658")</f>
        <v>CI0000014294.1.B658</v>
      </c>
      <c r="X35" s="15" t="str">
        <f t="shared" si="2"/>
        <v>CI0000014294.1.B658</v>
      </c>
      <c r="Y35" s="10">
        <v>1.7000000476837158</v>
      </c>
      <c r="Z35" s="11" t="str">
        <f>HYPERLINK("images\ci0000014294.1.r357.jpg","CI0000014294.1.R357")</f>
        <v>CI0000014294.1.R357</v>
      </c>
      <c r="AA35" s="15" t="str">
        <f t="shared" si="3"/>
        <v>CI0000014294.1.R357</v>
      </c>
      <c r="AB35" s="9" t="s">
        <v>34</v>
      </c>
      <c r="AC35" s="9" t="s">
        <v>99</v>
      </c>
    </row>
    <row r="36" spans="1:29" ht="12.75">
      <c r="A36" s="4" t="s">
        <v>55</v>
      </c>
      <c r="B36" s="5">
        <v>35</v>
      </c>
      <c r="C36" s="5" t="s">
        <v>195</v>
      </c>
      <c r="D36" s="5" t="s">
        <v>75</v>
      </c>
      <c r="E36" s="5">
        <v>53</v>
      </c>
      <c r="F36" s="9" t="s">
        <v>82</v>
      </c>
      <c r="G36" s="9" t="s">
        <v>73</v>
      </c>
      <c r="H36" s="9" t="s">
        <v>77</v>
      </c>
      <c r="I36" s="9" t="s">
        <v>90</v>
      </c>
      <c r="J36" s="2" t="s">
        <v>5</v>
      </c>
      <c r="K36" s="5">
        <v>35</v>
      </c>
      <c r="L36" s="5">
        <v>0</v>
      </c>
      <c r="M36" s="5">
        <v>50</v>
      </c>
      <c r="N36" s="5">
        <v>10</v>
      </c>
      <c r="O36" s="5">
        <v>5</v>
      </c>
      <c r="P36" s="5">
        <v>0</v>
      </c>
      <c r="Q36" s="11" t="str">
        <f>HYPERLINK("abstracts\ci0000014988.rtf","CI0000014988")</f>
        <v>CI0000014988</v>
      </c>
      <c r="R36" s="15" t="str">
        <f>HYPERLINK("/assets/documents/TissueScan/abstracts/"&amp;Q36&amp;".rtf",Q36)</f>
        <v>CI0000014988</v>
      </c>
      <c r="S36" t="s">
        <v>147</v>
      </c>
      <c r="T36" s="15" t="str">
        <f t="shared" si="0"/>
        <v>CI0000014988.1.4X</v>
      </c>
      <c r="U36" s="11" t="str">
        <f>HYPERLINK("images\ci0000014988.1.20x.jpg","CI0000014988.1.20X")</f>
        <v>CI0000014988.1.20X</v>
      </c>
      <c r="V36" s="15" t="str">
        <f t="shared" si="1"/>
        <v>CI0000014988.1.20X</v>
      </c>
      <c r="W36" s="11" t="str">
        <f>HYPERLINK("images\ci0000014988.1.b658.jpg","CI0000014988.1.B658")</f>
        <v>CI0000014988.1.B658</v>
      </c>
      <c r="X36" s="15" t="str">
        <f t="shared" si="2"/>
        <v>CI0000014988.1.B658</v>
      </c>
      <c r="Y36" s="10">
        <v>1.7000000476837158</v>
      </c>
      <c r="Z36" s="11" t="str">
        <f>HYPERLINK("images\ci0000014988.1.r357.jpg","CI0000014988.1.R357")</f>
        <v>CI0000014988.1.R357</v>
      </c>
      <c r="AA36" s="15" t="str">
        <f t="shared" si="3"/>
        <v>CI0000014988.1.R357</v>
      </c>
      <c r="AB36" s="9" t="s">
        <v>35</v>
      </c>
      <c r="AC36" s="9" t="s">
        <v>99</v>
      </c>
    </row>
    <row r="37" spans="1:29" ht="12.75">
      <c r="A37" s="4" t="s">
        <v>55</v>
      </c>
      <c r="B37" s="5">
        <v>36</v>
      </c>
      <c r="C37" s="5" t="s">
        <v>196</v>
      </c>
      <c r="D37" s="5" t="s">
        <v>75</v>
      </c>
      <c r="E37" s="5">
        <v>37</v>
      </c>
      <c r="F37" s="9" t="s">
        <v>89</v>
      </c>
      <c r="G37" s="9" t="s">
        <v>73</v>
      </c>
      <c r="H37" s="9" t="s">
        <v>100</v>
      </c>
      <c r="I37" s="9" t="s">
        <v>90</v>
      </c>
      <c r="J37" s="2" t="s">
        <v>5</v>
      </c>
      <c r="K37" s="5">
        <v>0</v>
      </c>
      <c r="L37" s="5">
        <v>0</v>
      </c>
      <c r="M37" s="5">
        <v>80</v>
      </c>
      <c r="N37" s="5">
        <v>0</v>
      </c>
      <c r="O37" s="5">
        <v>20</v>
      </c>
      <c r="P37" s="5">
        <v>0</v>
      </c>
      <c r="Q37" s="11" t="str">
        <f>HYPERLINK("abstracts\ci0000015367.rtf","CI0000015367")</f>
        <v>CI0000015367</v>
      </c>
      <c r="R37" s="15" t="str">
        <f>HYPERLINK("/assets/documents/TissueScan/abstracts/"&amp;Q37&amp;".rtf",Q37)</f>
        <v>CI0000015367</v>
      </c>
      <c r="S37" t="s">
        <v>148</v>
      </c>
      <c r="T37" s="15" t="str">
        <f t="shared" si="0"/>
        <v>CI0000015367.2.4X</v>
      </c>
      <c r="U37" s="11" t="str">
        <f>HYPERLINK("images\ci0000015367.2.20x.jpg","CI0000015367.2.20X")</f>
        <v>CI0000015367.2.20X</v>
      </c>
      <c r="V37" s="15" t="str">
        <f t="shared" si="1"/>
        <v>CI0000015367.2.20X</v>
      </c>
      <c r="W37" s="11" t="str">
        <f>HYPERLINK("images\ci0000015367.2.b658.jpg","CI0000015367.2.B658")</f>
        <v>CI0000015367.2.B658</v>
      </c>
      <c r="X37" s="15" t="str">
        <f t="shared" si="2"/>
        <v>CI0000015367.2.B658</v>
      </c>
      <c r="Y37" s="10">
        <v>1.899999976158142</v>
      </c>
      <c r="Z37" s="11" t="str">
        <f>HYPERLINK("images\ci0000015367.2.r357.jpg","CI0000015367.2.R357")</f>
        <v>CI0000015367.2.R357</v>
      </c>
      <c r="AA37" s="15" t="str">
        <f t="shared" si="3"/>
        <v>CI0000015367.2.R357</v>
      </c>
      <c r="AB37" s="9" t="s">
        <v>36</v>
      </c>
      <c r="AC37" s="9" t="s">
        <v>101</v>
      </c>
    </row>
    <row r="38" spans="1:29" ht="12.75">
      <c r="A38" s="4" t="s">
        <v>55</v>
      </c>
      <c r="B38" s="5">
        <v>37</v>
      </c>
      <c r="C38" s="5" t="s">
        <v>197</v>
      </c>
      <c r="D38" s="5" t="s">
        <v>75</v>
      </c>
      <c r="E38" s="5">
        <v>78</v>
      </c>
      <c r="F38" s="9" t="s">
        <v>76</v>
      </c>
      <c r="G38" s="9" t="s">
        <v>73</v>
      </c>
      <c r="H38" s="9" t="s">
        <v>77</v>
      </c>
      <c r="I38" s="9" t="s">
        <v>78</v>
      </c>
      <c r="J38" s="2" t="s">
        <v>5</v>
      </c>
      <c r="K38" s="5">
        <v>0</v>
      </c>
      <c r="L38" s="5">
        <v>0</v>
      </c>
      <c r="M38" s="5">
        <v>85</v>
      </c>
      <c r="N38" s="5">
        <v>10</v>
      </c>
      <c r="O38" s="5">
        <v>5</v>
      </c>
      <c r="P38" s="5">
        <v>0</v>
      </c>
      <c r="Q38" s="11" t="str">
        <f>HYPERLINK("abstracts\ci0000016711.rtf","CI0000016711")</f>
        <v>CI0000016711</v>
      </c>
      <c r="R38" s="15" t="str">
        <f>HYPERLINK("/assets/documents/TissueScan/abstracts/"&amp;Q38&amp;".rtf",Q38)</f>
        <v>CI0000016711</v>
      </c>
      <c r="S38" t="s">
        <v>149</v>
      </c>
      <c r="T38" s="15" t="str">
        <f t="shared" si="0"/>
        <v>CI0000016711.1.4X</v>
      </c>
      <c r="U38" s="11" t="str">
        <f>HYPERLINK("images\ci0000016711.1.20x.jpg","CI0000016711.1.20X")</f>
        <v>CI0000016711.1.20X</v>
      </c>
      <c r="V38" s="15" t="str">
        <f t="shared" si="1"/>
        <v>CI0000016711.1.20X</v>
      </c>
      <c r="W38" s="11" t="str">
        <f>HYPERLINK("images\ci0000016711.1.b658.jpg","CI0000016711.1.B658")</f>
        <v>CI0000016711.1.B658</v>
      </c>
      <c r="X38" s="15" t="str">
        <f t="shared" si="2"/>
        <v>CI0000016711.1.B658</v>
      </c>
      <c r="Y38" s="10">
        <v>1.399999976158142</v>
      </c>
      <c r="Z38" s="11" t="str">
        <f>HYPERLINK("images\ci0000016711.1.r357.jpg","CI0000016711.1.R357")</f>
        <v>CI0000016711.1.R357</v>
      </c>
      <c r="AA38" s="15" t="str">
        <f t="shared" si="3"/>
        <v>CI0000016711.1.R357</v>
      </c>
      <c r="AB38" s="9" t="s">
        <v>37</v>
      </c>
      <c r="AC38" s="9" t="s">
        <v>102</v>
      </c>
    </row>
    <row r="39" spans="1:29" ht="12.75">
      <c r="A39" s="4" t="s">
        <v>55</v>
      </c>
      <c r="B39" s="5">
        <v>38</v>
      </c>
      <c r="C39" s="5" t="s">
        <v>198</v>
      </c>
      <c r="D39" s="5" t="s">
        <v>85</v>
      </c>
      <c r="E39" s="5">
        <v>68</v>
      </c>
      <c r="F39" s="9" t="s">
        <v>94</v>
      </c>
      <c r="G39" s="9" t="s">
        <v>73</v>
      </c>
      <c r="H39" s="9" t="s">
        <v>77</v>
      </c>
      <c r="I39" s="9" t="s">
        <v>80</v>
      </c>
      <c r="J39" s="2" t="s">
        <v>5</v>
      </c>
      <c r="K39" s="5">
        <v>30</v>
      </c>
      <c r="L39" s="5">
        <v>0</v>
      </c>
      <c r="M39" s="5">
        <v>60</v>
      </c>
      <c r="N39" s="5">
        <v>9</v>
      </c>
      <c r="O39" s="5">
        <v>0</v>
      </c>
      <c r="P39" s="5">
        <v>1</v>
      </c>
      <c r="Q39" s="11" t="str">
        <f>HYPERLINK("abstracts\ci0000017029.rtf","CI0000017029")</f>
        <v>CI0000017029</v>
      </c>
      <c r="R39" s="15" t="str">
        <f>HYPERLINK("/assets/documents/TissueScan/abstracts/"&amp;Q39&amp;".rtf",Q39)</f>
        <v>CI0000017029</v>
      </c>
      <c r="S39" t="s">
        <v>150</v>
      </c>
      <c r="T39" s="15" t="str">
        <f t="shared" si="0"/>
        <v>CI0000017029.1.4X</v>
      </c>
      <c r="U39" s="11" t="str">
        <f>HYPERLINK("images\ci0000017029.1.20x.jpg","CI0000017029.1.20X")</f>
        <v>CI0000017029.1.20X</v>
      </c>
      <c r="V39" s="15" t="str">
        <f t="shared" si="1"/>
        <v>CI0000017029.1.20X</v>
      </c>
      <c r="W39" s="11" t="str">
        <f>HYPERLINK("images\ci0000017029.1.b658.jpg","CI0000017029.1.B658")</f>
        <v>CI0000017029.1.B658</v>
      </c>
      <c r="X39" s="15" t="str">
        <f t="shared" si="2"/>
        <v>CI0000017029.1.B658</v>
      </c>
      <c r="Y39" s="10">
        <v>1.399999976158142</v>
      </c>
      <c r="Z39" s="11" t="str">
        <f>HYPERLINK("images\ci0000017029.1.r357.jpg","CI0000017029.1.R357")</f>
        <v>CI0000017029.1.R357</v>
      </c>
      <c r="AA39" s="15" t="str">
        <f t="shared" si="3"/>
        <v>CI0000017029.1.R357</v>
      </c>
      <c r="AB39" s="9" t="s">
        <v>38</v>
      </c>
      <c r="AC39" s="9" t="s">
        <v>102</v>
      </c>
    </row>
    <row r="40" spans="1:29" ht="12.75">
      <c r="A40" s="4" t="s">
        <v>55</v>
      </c>
      <c r="B40" s="5">
        <v>39</v>
      </c>
      <c r="C40" s="5" t="s">
        <v>199</v>
      </c>
      <c r="D40" s="5" t="s">
        <v>75</v>
      </c>
      <c r="E40" s="5">
        <v>74</v>
      </c>
      <c r="F40" s="9" t="s">
        <v>98</v>
      </c>
      <c r="G40" s="9" t="s">
        <v>73</v>
      </c>
      <c r="H40" s="9" t="s">
        <v>88</v>
      </c>
      <c r="I40" s="9" t="s">
        <v>78</v>
      </c>
      <c r="J40" s="2" t="s">
        <v>5</v>
      </c>
      <c r="K40" s="5">
        <v>0</v>
      </c>
      <c r="L40" s="5">
        <v>0</v>
      </c>
      <c r="M40" s="5">
        <v>60</v>
      </c>
      <c r="N40" s="5">
        <v>0</v>
      </c>
      <c r="O40" s="5">
        <v>30</v>
      </c>
      <c r="P40" s="5">
        <v>10</v>
      </c>
      <c r="Q40" s="11" t="str">
        <f>HYPERLINK("abstracts\ci0000018947.rtf","CI0000018947")</f>
        <v>CI0000018947</v>
      </c>
      <c r="R40" s="15" t="str">
        <f>HYPERLINK("/assets/documents/TissueScan/abstracts/"&amp;Q40&amp;".rtf",Q40)</f>
        <v>CI0000018947</v>
      </c>
      <c r="S40" t="s">
        <v>151</v>
      </c>
      <c r="T40" s="15" t="str">
        <f t="shared" si="0"/>
        <v>CI0000018947.2.4X</v>
      </c>
      <c r="U40" s="11" t="str">
        <f>HYPERLINK("images\ci0000018947.2.20x.jpg","CI0000018947.2.20X")</f>
        <v>CI0000018947.2.20X</v>
      </c>
      <c r="V40" s="15" t="str">
        <f t="shared" si="1"/>
        <v>CI0000018947.2.20X</v>
      </c>
      <c r="W40" s="11" t="str">
        <f>HYPERLINK("images\ci0000018947.2.b658.jpg","CI0000018947.2.B658")</f>
        <v>CI0000018947.2.B658</v>
      </c>
      <c r="X40" s="15" t="str">
        <f t="shared" si="2"/>
        <v>CI0000018947.2.B658</v>
      </c>
      <c r="Y40" s="10">
        <v>1.7599999904632568</v>
      </c>
      <c r="Z40" s="11" t="str">
        <f>HYPERLINK("images\ci0000018947.2.r357.jpg","CI0000018947.2.R357")</f>
        <v>CI0000018947.2.R357</v>
      </c>
      <c r="AA40" s="15" t="str">
        <f t="shared" si="3"/>
        <v>CI0000018947.2.R357</v>
      </c>
      <c r="AB40" s="9" t="s">
        <v>39</v>
      </c>
      <c r="AC40" s="9" t="s">
        <v>102</v>
      </c>
    </row>
    <row r="41" spans="1:29" ht="12.75">
      <c r="A41" s="4" t="s">
        <v>55</v>
      </c>
      <c r="B41" s="5">
        <v>40</v>
      </c>
      <c r="C41" s="5" t="s">
        <v>200</v>
      </c>
      <c r="D41" s="5" t="s">
        <v>75</v>
      </c>
      <c r="E41" s="5">
        <v>79</v>
      </c>
      <c r="F41" s="9" t="s">
        <v>76</v>
      </c>
      <c r="G41" s="9" t="s">
        <v>73</v>
      </c>
      <c r="H41" s="9" t="s">
        <v>100</v>
      </c>
      <c r="I41" s="9" t="s">
        <v>90</v>
      </c>
      <c r="J41" s="2" t="s">
        <v>5</v>
      </c>
      <c r="K41" s="5">
        <v>0</v>
      </c>
      <c r="L41" s="5">
        <v>0</v>
      </c>
      <c r="M41" s="5">
        <v>50</v>
      </c>
      <c r="N41" s="5">
        <v>20</v>
      </c>
      <c r="O41" s="5">
        <v>25</v>
      </c>
      <c r="P41" s="5">
        <v>5</v>
      </c>
      <c r="Q41" s="11" t="str">
        <f>HYPERLINK("abstracts\cu0000016204.rtf","CU0000016204")</f>
        <v>CU0000016204</v>
      </c>
      <c r="R41" s="15" t="str">
        <f>HYPERLINK("/assets/documents/TissueScan/abstracts/"&amp;Q41&amp;".rtf",Q41)</f>
        <v>CU0000016204</v>
      </c>
      <c r="S41" t="s">
        <v>152</v>
      </c>
      <c r="T41" s="15" t="str">
        <f t="shared" si="0"/>
        <v>CU0000016204.1.4X</v>
      </c>
      <c r="U41" s="11" t="str">
        <f>HYPERLINK("images\cu0000016204.1.20x.jpg","CU0000016204.1.20X")</f>
        <v>CU0000016204.1.20X</v>
      </c>
      <c r="V41" s="15" t="str">
        <f t="shared" si="1"/>
        <v>CU0000016204.1.20X</v>
      </c>
      <c r="W41" s="11" t="str">
        <f>HYPERLINK("images\cu0000016204.1.b658.jpg","CU0000016204.1.B658")</f>
        <v>CU0000016204.1.B658</v>
      </c>
      <c r="X41" s="15" t="str">
        <f t="shared" si="2"/>
        <v>CU0000016204.1.B658</v>
      </c>
      <c r="Y41" s="10">
        <v>1.590000033378601</v>
      </c>
      <c r="Z41" s="11" t="str">
        <f>HYPERLINK("images\cu0000016204.1.r357.jpg","CU0000016204.1.R357")</f>
        <v>CU0000016204.1.R357</v>
      </c>
      <c r="AA41" s="15" t="str">
        <f t="shared" si="3"/>
        <v>CU0000016204.1.R357</v>
      </c>
      <c r="AB41" s="9" t="s">
        <v>40</v>
      </c>
      <c r="AC41" s="9" t="s">
        <v>99</v>
      </c>
    </row>
    <row r="42" spans="1:29" ht="12.75">
      <c r="A42" s="4" t="s">
        <v>55</v>
      </c>
      <c r="B42" s="5">
        <v>41</v>
      </c>
      <c r="C42" s="5" t="s">
        <v>201</v>
      </c>
      <c r="D42" s="5" t="s">
        <v>85</v>
      </c>
      <c r="E42" s="5">
        <v>79</v>
      </c>
      <c r="F42" s="9" t="s">
        <v>86</v>
      </c>
      <c r="G42" s="9" t="s">
        <v>73</v>
      </c>
      <c r="H42" s="9" t="s">
        <v>100</v>
      </c>
      <c r="I42" s="9" t="s">
        <v>90</v>
      </c>
      <c r="J42" s="2" t="s">
        <v>5</v>
      </c>
      <c r="K42" s="5">
        <v>0</v>
      </c>
      <c r="L42" s="5">
        <v>0</v>
      </c>
      <c r="M42" s="5">
        <v>90</v>
      </c>
      <c r="N42" s="5">
        <v>5</v>
      </c>
      <c r="O42" s="5">
        <v>5</v>
      </c>
      <c r="P42" s="5">
        <v>0</v>
      </c>
      <c r="Q42" s="11" t="str">
        <f>HYPERLINK("abstracts\cu0000018766.rtf","CU0000018766")</f>
        <v>CU0000018766</v>
      </c>
      <c r="R42" s="15" t="str">
        <f>HYPERLINK("/assets/documents/TissueScan/abstracts/"&amp;Q42&amp;".rtf",Q42)</f>
        <v>CU0000018766</v>
      </c>
      <c r="S42" t="s">
        <v>153</v>
      </c>
      <c r="T42" s="15" t="str">
        <f t="shared" si="0"/>
        <v>CU0000018766.1.4X</v>
      </c>
      <c r="U42" s="11" t="str">
        <f>HYPERLINK("images\cu0000018766.1.20x.jpg","CU0000018766.1.20X")</f>
        <v>CU0000018766.1.20X</v>
      </c>
      <c r="V42" s="15" t="str">
        <f t="shared" si="1"/>
        <v>CU0000018766.1.20X</v>
      </c>
      <c r="W42" s="11" t="str">
        <f>HYPERLINK("images\cu0000018766.1.b658.jpg","CU0000018766.1.B658")</f>
        <v>CU0000018766.1.B658</v>
      </c>
      <c r="X42" s="15" t="str">
        <f t="shared" si="2"/>
        <v>CU0000018766.1.B658</v>
      </c>
      <c r="Y42" s="10">
        <v>1.7000000476837158</v>
      </c>
      <c r="Z42" s="11" t="str">
        <f>HYPERLINK("images\cu0000018766.1.r357.jpg","CU0000018766.1.R357")</f>
        <v>CU0000018766.1.R357</v>
      </c>
      <c r="AA42" s="15" t="str">
        <f t="shared" si="3"/>
        <v>CU0000018766.1.R357</v>
      </c>
      <c r="AB42" s="9" t="s">
        <v>41</v>
      </c>
      <c r="AC42" s="9" t="s">
        <v>99</v>
      </c>
    </row>
    <row r="43" spans="1:29" ht="12.75">
      <c r="A43" s="4" t="s">
        <v>55</v>
      </c>
      <c r="B43" s="5">
        <v>42</v>
      </c>
      <c r="C43" s="5" t="s">
        <v>202</v>
      </c>
      <c r="D43" s="5" t="s">
        <v>85</v>
      </c>
      <c r="E43" s="5">
        <v>74</v>
      </c>
      <c r="F43" s="9" t="s">
        <v>87</v>
      </c>
      <c r="G43" s="9" t="s">
        <v>73</v>
      </c>
      <c r="H43" s="9" t="s">
        <v>77</v>
      </c>
      <c r="I43" s="9" t="s">
        <v>80</v>
      </c>
      <c r="J43" s="2" t="s">
        <v>6</v>
      </c>
      <c r="K43" s="5">
        <v>40</v>
      </c>
      <c r="L43" s="5">
        <v>0</v>
      </c>
      <c r="M43" s="5">
        <v>50</v>
      </c>
      <c r="N43" s="5">
        <v>5</v>
      </c>
      <c r="O43" s="5">
        <v>5</v>
      </c>
      <c r="P43" s="5">
        <v>0</v>
      </c>
      <c r="Q43" s="11" t="str">
        <f>HYPERLINK("abstracts\ci0000000358.rtf","CI0000000358")</f>
        <v>CI0000000358</v>
      </c>
      <c r="R43" s="15" t="str">
        <f>HYPERLINK("/assets/documents/TissueScan/abstracts/"&amp;Q43&amp;".rtf",Q43)</f>
        <v>CI0000000358</v>
      </c>
      <c r="S43" t="s">
        <v>154</v>
      </c>
      <c r="T43" s="15" t="str">
        <f t="shared" si="0"/>
        <v>CI0000000358.1.4X</v>
      </c>
      <c r="U43" s="11" t="str">
        <f>HYPERLINK("images\ci0000000358.1.20x.jpg","CI0000000358.1.20X")</f>
        <v>CI0000000358.1.20X</v>
      </c>
      <c r="V43" s="15" t="str">
        <f t="shared" si="1"/>
        <v>CI0000000358.1.20X</v>
      </c>
      <c r="W43" s="11" t="str">
        <f>HYPERLINK("images\ci0000000358.1.b658.jpg","CI0000000358.1.B658")</f>
        <v>CI0000000358.1.B658</v>
      </c>
      <c r="X43" s="15" t="str">
        <f t="shared" si="2"/>
        <v>CI0000000358.1.B658</v>
      </c>
      <c r="Y43" s="10">
        <v>1.7999999523162842</v>
      </c>
      <c r="Z43" s="11" t="str">
        <f>HYPERLINK("images\ci0000000358.1.r357.jpg","CI0000000358.1.R357")</f>
        <v>CI0000000358.1.R357</v>
      </c>
      <c r="AA43" s="15" t="str">
        <f t="shared" si="3"/>
        <v>CI0000000358.1.R357</v>
      </c>
      <c r="AB43" s="9" t="s">
        <v>42</v>
      </c>
      <c r="AC43" s="9" t="s">
        <v>103</v>
      </c>
    </row>
    <row r="44" spans="1:29" ht="12.75">
      <c r="A44" s="4" t="s">
        <v>55</v>
      </c>
      <c r="B44" s="5">
        <v>43</v>
      </c>
      <c r="C44" s="5" t="s">
        <v>203</v>
      </c>
      <c r="D44" s="5" t="s">
        <v>85</v>
      </c>
      <c r="E44" s="5">
        <v>72</v>
      </c>
      <c r="F44" s="9" t="s">
        <v>76</v>
      </c>
      <c r="G44" s="9" t="s">
        <v>73</v>
      </c>
      <c r="H44" s="9" t="s">
        <v>77</v>
      </c>
      <c r="I44" s="9" t="s">
        <v>78</v>
      </c>
      <c r="J44" s="2" t="s">
        <v>6</v>
      </c>
      <c r="K44" s="5">
        <v>0</v>
      </c>
      <c r="L44" s="5">
        <v>0</v>
      </c>
      <c r="M44" s="5">
        <v>80</v>
      </c>
      <c r="N44" s="5">
        <v>12</v>
      </c>
      <c r="O44" s="5">
        <v>0</v>
      </c>
      <c r="P44" s="5">
        <v>8</v>
      </c>
      <c r="Q44" s="11" t="str">
        <f>HYPERLINK("abstracts\ci0000009204.rtf","CI0000009204")</f>
        <v>CI0000009204</v>
      </c>
      <c r="R44" s="15" t="str">
        <f>HYPERLINK("/assets/documents/TissueScan/abstracts/"&amp;Q44&amp;".rtf",Q44)</f>
        <v>CI0000009204</v>
      </c>
      <c r="S44" t="s">
        <v>155</v>
      </c>
      <c r="T44" s="15" t="str">
        <f t="shared" si="0"/>
        <v>CI0000009204.4.4X</v>
      </c>
      <c r="U44" s="11" t="str">
        <f>HYPERLINK("images\ci0000009204.4.20x.jpg","CI0000009204.4.20X")</f>
        <v>CI0000009204.4.20X</v>
      </c>
      <c r="V44" s="15" t="str">
        <f t="shared" si="1"/>
        <v>CI0000009204.4.20X</v>
      </c>
      <c r="W44" s="11" t="str">
        <f>HYPERLINK("images\ci0000009204.4.b658.jpg","CI0000009204.4.B658")</f>
        <v>CI0000009204.4.B658</v>
      </c>
      <c r="X44" s="15" t="str">
        <f t="shared" si="2"/>
        <v>CI0000009204.4.B658</v>
      </c>
      <c r="Y44" s="10">
        <v>1.5</v>
      </c>
      <c r="Z44" s="11" t="str">
        <f>HYPERLINK("images\ci0000009204.4.r357.jpg","CI0000009204.4.R357")</f>
        <v>CI0000009204.4.R357</v>
      </c>
      <c r="AA44" s="15" t="str">
        <f t="shared" si="3"/>
        <v>CI0000009204.4.R357</v>
      </c>
      <c r="AB44" s="9" t="s">
        <v>43</v>
      </c>
      <c r="AC44" s="9" t="s">
        <v>103</v>
      </c>
    </row>
    <row r="45" spans="1:29" ht="12.75">
      <c r="A45" s="4" t="s">
        <v>55</v>
      </c>
      <c r="B45" s="5">
        <v>44</v>
      </c>
      <c r="C45" s="5" t="s">
        <v>204</v>
      </c>
      <c r="D45" s="5" t="s">
        <v>75</v>
      </c>
      <c r="E45" s="5">
        <v>59</v>
      </c>
      <c r="F45" s="9" t="s">
        <v>87</v>
      </c>
      <c r="G45" s="9" t="s">
        <v>73</v>
      </c>
      <c r="H45" s="9" t="s">
        <v>77</v>
      </c>
      <c r="I45" s="9" t="s">
        <v>78</v>
      </c>
      <c r="J45" s="2" t="s">
        <v>6</v>
      </c>
      <c r="K45" s="5">
        <v>0</v>
      </c>
      <c r="L45" s="5">
        <v>0</v>
      </c>
      <c r="M45" s="5">
        <v>90</v>
      </c>
      <c r="N45" s="5">
        <v>5</v>
      </c>
      <c r="O45" s="5">
        <v>5</v>
      </c>
      <c r="P45" s="5">
        <v>0</v>
      </c>
      <c r="Q45" s="11" t="str">
        <f>HYPERLINK("abstracts\ci0000016771.rtf","CI0000016771")</f>
        <v>CI0000016771</v>
      </c>
      <c r="R45" s="15" t="str">
        <f>HYPERLINK("/assets/documents/TissueScan/abstracts/"&amp;Q45&amp;".rtf",Q45)</f>
        <v>CI0000016771</v>
      </c>
      <c r="S45" t="s">
        <v>156</v>
      </c>
      <c r="T45" s="15" t="str">
        <f t="shared" si="0"/>
        <v>CI0000016771.1.4X</v>
      </c>
      <c r="U45" s="11" t="str">
        <f>HYPERLINK("images\ci0000016771.1.20x.jpg","CI0000016771.1.20X")</f>
        <v>CI0000016771.1.20X</v>
      </c>
      <c r="V45" s="15" t="str">
        <f t="shared" si="1"/>
        <v>CI0000016771.1.20X</v>
      </c>
      <c r="W45" s="11" t="str">
        <f>HYPERLINK("images\ci0000016771.1.b658.jpg","CI0000016771.1.B658")</f>
        <v>CI0000016771.1.B658</v>
      </c>
      <c r="X45" s="15" t="str">
        <f t="shared" si="2"/>
        <v>CI0000016771.1.B658</v>
      </c>
      <c r="Y45" s="10">
        <v>1.5</v>
      </c>
      <c r="Z45" s="11" t="str">
        <f>HYPERLINK("images\ci0000016771.1.r357.jpg","CI0000016771.1.R357")</f>
        <v>CI0000016771.1.R357</v>
      </c>
      <c r="AA45" s="15" t="str">
        <f t="shared" si="3"/>
        <v>CI0000016771.1.R357</v>
      </c>
      <c r="AB45" s="9" t="s">
        <v>44</v>
      </c>
      <c r="AC45" s="9" t="s">
        <v>104</v>
      </c>
    </row>
    <row r="46" spans="1:29" ht="12.75">
      <c r="A46" s="4" t="s">
        <v>55</v>
      </c>
      <c r="B46" s="5">
        <v>45</v>
      </c>
      <c r="C46" s="5" t="s">
        <v>205</v>
      </c>
      <c r="D46" s="5" t="s">
        <v>75</v>
      </c>
      <c r="E46" s="5">
        <v>66</v>
      </c>
      <c r="F46" s="9" t="s">
        <v>76</v>
      </c>
      <c r="G46" s="9" t="s">
        <v>73</v>
      </c>
      <c r="H46" s="9" t="s">
        <v>88</v>
      </c>
      <c r="I46" s="9" t="s">
        <v>90</v>
      </c>
      <c r="J46" s="2" t="s">
        <v>6</v>
      </c>
      <c r="K46" s="5">
        <v>0</v>
      </c>
      <c r="L46" s="5">
        <v>0</v>
      </c>
      <c r="M46" s="5">
        <v>80</v>
      </c>
      <c r="N46" s="5">
        <v>10</v>
      </c>
      <c r="O46" s="5">
        <v>10</v>
      </c>
      <c r="P46" s="5">
        <v>0</v>
      </c>
      <c r="Q46" s="11" t="str">
        <f>HYPERLINK("abstracts\ci0000016954.rtf","CI0000016954")</f>
        <v>CI0000016954</v>
      </c>
      <c r="R46" s="15" t="str">
        <f>HYPERLINK("/assets/documents/TissueScan/abstracts/"&amp;Q46&amp;".rtf",Q46)</f>
        <v>CI0000016954</v>
      </c>
      <c r="S46" t="s">
        <v>157</v>
      </c>
      <c r="T46" s="15" t="str">
        <f t="shared" si="0"/>
        <v>CI0000016954.1.4X</v>
      </c>
      <c r="U46" s="11" t="str">
        <f>HYPERLINK("images\ci0000016954.1.20x.jpg","CI0000016954.1.20X")</f>
        <v>CI0000016954.1.20X</v>
      </c>
      <c r="V46" s="15" t="str">
        <f t="shared" si="1"/>
        <v>CI0000016954.1.20X</v>
      </c>
      <c r="W46" s="11" t="str">
        <f>HYPERLINK("images\ci0000016954.1.b658.jpg","CI0000016954.1.B658")</f>
        <v>CI0000016954.1.B658</v>
      </c>
      <c r="X46" s="15" t="str">
        <f t="shared" si="2"/>
        <v>CI0000016954.1.B658</v>
      </c>
      <c r="Y46" s="10">
        <v>1.399999976158142</v>
      </c>
      <c r="Z46" s="11" t="str">
        <f>HYPERLINK("images\ci0000016954.1.r357.jpg","CI0000016954.1.R357")</f>
        <v>CI0000016954.1.R357</v>
      </c>
      <c r="AA46" s="15" t="str">
        <f t="shared" si="3"/>
        <v>CI0000016954.1.R357</v>
      </c>
      <c r="AB46" s="9" t="s">
        <v>45</v>
      </c>
      <c r="AC46" s="9" t="s">
        <v>105</v>
      </c>
    </row>
    <row r="47" spans="1:29" ht="12.75">
      <c r="A47" s="4" t="s">
        <v>55</v>
      </c>
      <c r="B47" s="5">
        <v>46</v>
      </c>
      <c r="C47" s="5" t="s">
        <v>206</v>
      </c>
      <c r="D47" s="5" t="s">
        <v>85</v>
      </c>
      <c r="E47" s="5">
        <v>62</v>
      </c>
      <c r="F47" s="9" t="s">
        <v>82</v>
      </c>
      <c r="G47" s="9" t="s">
        <v>73</v>
      </c>
      <c r="H47" s="9" t="s">
        <v>77</v>
      </c>
      <c r="I47" s="9" t="s">
        <v>80</v>
      </c>
      <c r="J47" s="2" t="s">
        <v>6</v>
      </c>
      <c r="K47" s="5">
        <v>15</v>
      </c>
      <c r="L47" s="5">
        <v>0</v>
      </c>
      <c r="M47" s="5">
        <v>50</v>
      </c>
      <c r="N47" s="5">
        <v>15</v>
      </c>
      <c r="O47" s="5">
        <v>20</v>
      </c>
      <c r="P47" s="5">
        <v>0</v>
      </c>
      <c r="Q47" s="11" t="str">
        <f>HYPERLINK("abstracts\ci0000022292.rtf","CI0000022292")</f>
        <v>CI0000022292</v>
      </c>
      <c r="R47" s="15" t="str">
        <f>HYPERLINK("/assets/documents/TissueScan/abstracts/"&amp;Q47&amp;".rtf",Q47)</f>
        <v>CI0000022292</v>
      </c>
      <c r="S47" t="s">
        <v>158</v>
      </c>
      <c r="T47" s="15" t="str">
        <f t="shared" si="0"/>
        <v>CI0000022292.1.4X</v>
      </c>
      <c r="U47" s="11" t="str">
        <f>HYPERLINK("images\ci0000022292.1.20x.jpg","CI0000022292.1.20X")</f>
        <v>CI0000022292.1.20X</v>
      </c>
      <c r="V47" s="15" t="str">
        <f t="shared" si="1"/>
        <v>CI0000022292.1.20X</v>
      </c>
      <c r="W47" s="11" t="str">
        <f>HYPERLINK("images\ci0000022292.1.b658.jpg","CI0000022292.1.B658")</f>
        <v>CI0000022292.1.B658</v>
      </c>
      <c r="X47" s="15" t="str">
        <f t="shared" si="2"/>
        <v>CI0000022292.1.B658</v>
      </c>
      <c r="Y47" s="10">
        <v>1.4500000476837158</v>
      </c>
      <c r="Z47" s="11" t="str">
        <f>HYPERLINK("images\ci0000022292.1.r357.jpg","CI0000022292.1.R357")</f>
        <v>CI0000022292.1.R357</v>
      </c>
      <c r="AA47" s="15" t="str">
        <f t="shared" si="3"/>
        <v>CI0000022292.1.R357</v>
      </c>
      <c r="AB47" s="9" t="s">
        <v>46</v>
      </c>
      <c r="AC47" s="9" t="s">
        <v>106</v>
      </c>
    </row>
    <row r="48" spans="1:29" ht="12.75">
      <c r="A48" s="4" t="s">
        <v>55</v>
      </c>
      <c r="B48" s="5">
        <v>47</v>
      </c>
      <c r="C48" s="5" t="s">
        <v>207</v>
      </c>
      <c r="D48" s="5" t="s">
        <v>85</v>
      </c>
      <c r="E48" s="5">
        <v>52</v>
      </c>
      <c r="F48" s="9" t="s">
        <v>89</v>
      </c>
      <c r="G48" s="9" t="s">
        <v>73</v>
      </c>
      <c r="H48" s="9" t="s">
        <v>77</v>
      </c>
      <c r="I48" s="9" t="s">
        <v>80</v>
      </c>
      <c r="J48" s="2" t="s">
        <v>6</v>
      </c>
      <c r="K48" s="5">
        <v>0</v>
      </c>
      <c r="L48" s="5">
        <v>0</v>
      </c>
      <c r="M48" s="5">
        <v>50</v>
      </c>
      <c r="N48" s="5">
        <v>10</v>
      </c>
      <c r="O48" s="5">
        <v>30</v>
      </c>
      <c r="P48" s="5">
        <v>10</v>
      </c>
      <c r="Q48" s="11" t="str">
        <f>HYPERLINK("abstracts\cu0000011795.rtf","CU0000011795")</f>
        <v>CU0000011795</v>
      </c>
      <c r="R48" s="15" t="str">
        <f>HYPERLINK("/assets/documents/TissueScan/abstracts/"&amp;Q48&amp;".rtf",Q48)</f>
        <v>CU0000011795</v>
      </c>
      <c r="S48" t="s">
        <v>159</v>
      </c>
      <c r="T48" s="15" t="str">
        <f t="shared" si="0"/>
        <v>CU0000011795.1.4X</v>
      </c>
      <c r="U48" s="11" t="str">
        <f>HYPERLINK("images\cu0000011795.1.20x.jpg","CU0000011795.1.20X")</f>
        <v>CU0000011795.1.20X</v>
      </c>
      <c r="V48" s="15" t="str">
        <f t="shared" si="1"/>
        <v>CU0000011795.1.20X</v>
      </c>
      <c r="W48" s="11" t="str">
        <f>HYPERLINK("images\cu0000011795.1.b658.jpg","CU0000011795.1.B658")</f>
        <v>CU0000011795.1.B658</v>
      </c>
      <c r="X48" s="15" t="str">
        <f t="shared" si="2"/>
        <v>CU0000011795.1.B658</v>
      </c>
      <c r="Y48" s="10">
        <v>1.3899999856948853</v>
      </c>
      <c r="Z48" s="11" t="str">
        <f>HYPERLINK("images\cu0000011795.1.r357.jpg","CU0000011795.1.R357")</f>
        <v>CU0000011795.1.R357</v>
      </c>
      <c r="AA48" s="15" t="str">
        <f t="shared" si="3"/>
        <v>CU0000011795.1.R357</v>
      </c>
      <c r="AB48" s="9" t="s">
        <v>47</v>
      </c>
      <c r="AC48" s="9" t="s">
        <v>106</v>
      </c>
    </row>
    <row r="49" spans="1:29" ht="12.75">
      <c r="A49" s="4" t="s">
        <v>55</v>
      </c>
      <c r="B49" s="5">
        <v>48</v>
      </c>
      <c r="C49" s="5" t="s">
        <v>208</v>
      </c>
      <c r="D49" s="5" t="s">
        <v>75</v>
      </c>
      <c r="E49" s="5">
        <v>50</v>
      </c>
      <c r="F49" s="9" t="s">
        <v>76</v>
      </c>
      <c r="G49" s="9" t="s">
        <v>73</v>
      </c>
      <c r="H49" s="9" t="s">
        <v>77</v>
      </c>
      <c r="I49" s="9" t="s">
        <v>90</v>
      </c>
      <c r="J49" s="2" t="s">
        <v>6</v>
      </c>
      <c r="K49" s="5">
        <v>10</v>
      </c>
      <c r="L49" s="5">
        <v>0</v>
      </c>
      <c r="M49" s="5">
        <v>70</v>
      </c>
      <c r="N49" s="5">
        <v>10</v>
      </c>
      <c r="O49" s="5">
        <v>10</v>
      </c>
      <c r="P49" s="5">
        <v>0</v>
      </c>
      <c r="Q49" s="11" t="str">
        <f>HYPERLINK("abstracts\cx0000000181.rtf","CX0000000181")</f>
        <v>CX0000000181</v>
      </c>
      <c r="R49" s="15" t="str">
        <f>HYPERLINK("/assets/documents/TissueScan/abstracts/"&amp;Q49&amp;".rtf",Q49)</f>
        <v>CX0000000181</v>
      </c>
      <c r="S49" t="s">
        <v>160</v>
      </c>
      <c r="T49" s="15" t="str">
        <f t="shared" si="0"/>
        <v>CX0000000181.1.4X</v>
      </c>
      <c r="U49" s="11" t="str">
        <f>HYPERLINK("images\cx0000000181.1.20x.jpg","CX0000000181.1.20X")</f>
        <v>CX0000000181.1.20X</v>
      </c>
      <c r="V49" s="15" t="str">
        <f t="shared" si="1"/>
        <v>CX0000000181.1.20X</v>
      </c>
      <c r="W49" s="11" t="str">
        <f>HYPERLINK("images\cx0000000181.1.b658.jpg","CX0000000181.1.B658")</f>
        <v>CX0000000181.1.B658</v>
      </c>
      <c r="X49" s="15" t="str">
        <f t="shared" si="2"/>
        <v>CX0000000181.1.B658</v>
      </c>
      <c r="Y49" s="10">
        <v>1.6100000143051147</v>
      </c>
      <c r="Z49" s="11" t="str">
        <f>HYPERLINK("images\cx0000000181.1.r357.jpg","CX0000000181.1.R357")</f>
        <v>CX0000000181.1.R357</v>
      </c>
      <c r="AA49" s="15" t="str">
        <f t="shared" si="3"/>
        <v>CX0000000181.1.R357</v>
      </c>
      <c r="AB49" s="9" t="s">
        <v>48</v>
      </c>
      <c r="AC49" s="9" t="s">
        <v>107</v>
      </c>
    </row>
    <row r="50" spans="4:29" ht="12.75"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T50" s="12"/>
      <c r="U50" s="12"/>
      <c r="V50" s="12"/>
      <c r="W50" s="12"/>
      <c r="X50" s="12"/>
      <c r="AB50" s="12"/>
      <c r="AC50" s="12"/>
    </row>
    <row r="51" ht="12.75">
      <c r="Q5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ssteelman</dc:creator>
  <cp:keywords/>
  <dc:description/>
  <cp:lastModifiedBy>Mac Lu</cp:lastModifiedBy>
  <dcterms:created xsi:type="dcterms:W3CDTF">2005-03-17T13:30:03Z</dcterms:created>
  <dcterms:modified xsi:type="dcterms:W3CDTF">2012-10-15T19:25:00Z</dcterms:modified>
  <cp:category/>
  <cp:version/>
  <cp:contentType/>
  <cp:contentStatus/>
</cp:coreProperties>
</file>